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B82B7F04-22BE-4C60-9D48-7755488FEA31}" xr6:coauthVersionLast="47" xr6:coauthVersionMax="47" xr10:uidLastSave="{00000000-0000-0000-0000-000000000000}"/>
  <bookViews>
    <workbookView xWindow="-120" yWindow="-120" windowWidth="29040" windowHeight="15840" xr2:uid="{C20E5452-BF44-48CE-B567-0834CF95632A}"/>
  </bookViews>
  <sheets>
    <sheet name="Главная" sheetId="1" r:id="rId1"/>
    <sheet name="Описание" sheetId="7" r:id="rId2"/>
    <sheet name="Калькулятор" sheetId="2" r:id="rId3"/>
    <sheet name="Калькулятор 24v" sheetId="3" r:id="rId4"/>
    <sheet name="Быстрый подбор" sheetId="8" r:id="rId5"/>
    <sheet name="БВ" sheetId="4" r:id="rId6"/>
    <sheet name="24v" sheetId="5" r:id="rId7"/>
    <sheet name="Спец." sheetId="6" r:id="rId8"/>
    <sheet name="Декоративная крышка" sheetId="10" r:id="rId9"/>
    <sheet name="Арматура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8" i="3" l="1"/>
  <c r="W57" i="3"/>
  <c r="W56" i="3"/>
  <c r="W65" i="3"/>
  <c r="W64" i="3"/>
  <c r="W63" i="3"/>
  <c r="AN44" i="3"/>
  <c r="AQ43" i="3"/>
  <c r="V64" i="3"/>
  <c r="V63" i="3"/>
  <c r="BO2" i="5"/>
  <c r="AX2" i="5"/>
  <c r="AG2" i="5"/>
  <c r="P2" i="5"/>
  <c r="CF2" i="4"/>
  <c r="BO2" i="4"/>
  <c r="AX2" i="4"/>
  <c r="AG2" i="4"/>
  <c r="P2" i="4"/>
  <c r="AP43" i="3" l="1"/>
  <c r="V65" i="3"/>
  <c r="AO42" i="3"/>
  <c r="BD43" i="3"/>
  <c r="BD44" i="3"/>
  <c r="BD46" i="3"/>
  <c r="BD48" i="3" s="1"/>
  <c r="BD47" i="3"/>
  <c r="BD42" i="3"/>
  <c r="BC43" i="3"/>
  <c r="BC44" i="3"/>
  <c r="BC46" i="3"/>
  <c r="BC47" i="3"/>
  <c r="BC42" i="3"/>
  <c r="BB43" i="3"/>
  <c r="BB44" i="3"/>
  <c r="BB46" i="3"/>
  <c r="BB48" i="3" s="1"/>
  <c r="BB47" i="3"/>
  <c r="BB42" i="3"/>
  <c r="BA43" i="3"/>
  <c r="BA44" i="3"/>
  <c r="BA46" i="3"/>
  <c r="BA47" i="3"/>
  <c r="BA42" i="3"/>
  <c r="AZ46" i="3"/>
  <c r="AZ44" i="3"/>
  <c r="AZ47" i="3"/>
  <c r="AZ42" i="3"/>
  <c r="AZ43" i="3"/>
  <c r="AY42" i="3"/>
  <c r="AY43" i="3"/>
  <c r="AY44" i="3"/>
  <c r="AY46" i="3"/>
  <c r="AY48" i="3" s="1"/>
  <c r="AY47" i="3"/>
  <c r="BD26" i="3"/>
  <c r="BD27" i="3"/>
  <c r="BD29" i="3"/>
  <c r="BD30" i="3"/>
  <c r="BD25" i="3"/>
  <c r="BC26" i="3"/>
  <c r="BC27" i="3"/>
  <c r="BC29" i="3"/>
  <c r="BC30" i="3"/>
  <c r="BC25" i="3"/>
  <c r="BB26" i="3"/>
  <c r="BB27" i="3"/>
  <c r="BB29" i="3"/>
  <c r="BB30" i="3"/>
  <c r="BB25" i="3"/>
  <c r="BA29" i="3"/>
  <c r="BA26" i="3"/>
  <c r="BA27" i="3"/>
  <c r="BA30" i="3"/>
  <c r="BA25" i="3"/>
  <c r="AZ26" i="3"/>
  <c r="AZ27" i="3"/>
  <c r="AZ29" i="3"/>
  <c r="AZ30" i="3"/>
  <c r="AZ25" i="3"/>
  <c r="AY30" i="3"/>
  <c r="AY29" i="3"/>
  <c r="AY27" i="3"/>
  <c r="AY26" i="3"/>
  <c r="AY25" i="3"/>
  <c r="BD31" i="3" l="1"/>
  <c r="BC48" i="3"/>
  <c r="BC31" i="3"/>
  <c r="AZ48" i="3"/>
  <c r="BB31" i="3"/>
  <c r="BA48" i="3"/>
  <c r="AZ31" i="3"/>
  <c r="BA31" i="3"/>
  <c r="AY31" i="3"/>
  <c r="AQ47" i="3"/>
  <c r="AQ44" i="3"/>
  <c r="AQ42" i="3"/>
  <c r="AR42" i="3"/>
  <c r="AS47" i="3"/>
  <c r="AS44" i="3"/>
  <c r="AS42" i="3"/>
  <c r="AR44" i="3"/>
  <c r="AO47" i="3"/>
  <c r="AO44" i="3"/>
  <c r="AO43" i="3"/>
  <c r="AN47" i="3"/>
  <c r="AN43" i="3"/>
  <c r="AN42" i="3"/>
  <c r="AR47" i="3"/>
  <c r="AR43" i="3"/>
  <c r="AP30" i="3"/>
  <c r="AS43" i="3"/>
  <c r="AP29" i="3"/>
  <c r="AP47" i="3"/>
  <c r="AP46" i="3"/>
  <c r="S63" i="3"/>
  <c r="R63" i="3"/>
  <c r="S57" i="3"/>
  <c r="S56" i="3" s="1"/>
  <c r="R57" i="3"/>
  <c r="R56" i="3" s="1"/>
  <c r="AQ46" i="3" l="1"/>
  <c r="AQ48" i="3"/>
  <c r="AP48" i="3"/>
  <c r="AP31" i="3"/>
  <c r="AP42" i="3"/>
  <c r="AQ29" i="3"/>
  <c r="AR29" i="3"/>
  <c r="AR46" i="3"/>
  <c r="AR48" i="3" s="1"/>
  <c r="AR30" i="3"/>
  <c r="AQ30" i="3"/>
  <c r="AS46" i="3"/>
  <c r="AS48" i="3" s="1"/>
  <c r="AS30" i="3"/>
  <c r="AP44" i="3"/>
  <c r="AS29" i="3"/>
  <c r="B101" i="3"/>
  <c r="B102" i="3"/>
  <c r="B103" i="3"/>
  <c r="B104" i="3"/>
  <c r="B105" i="3"/>
  <c r="B106" i="3"/>
  <c r="B107" i="3"/>
  <c r="B108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73" i="3"/>
  <c r="R47" i="3"/>
  <c r="R46" i="3" s="1"/>
  <c r="P47" i="3"/>
  <c r="P46" i="3" s="1"/>
  <c r="S46" i="3"/>
  <c r="Q46" i="3"/>
  <c r="O46" i="3"/>
  <c r="M46" i="3"/>
  <c r="AO46" i="3" s="1"/>
  <c r="AO48" i="3" s="1"/>
  <c r="L46" i="3"/>
  <c r="K46" i="3"/>
  <c r="S30" i="3"/>
  <c r="R30" i="3" s="1"/>
  <c r="R29" i="3" s="1"/>
  <c r="Q30" i="3"/>
  <c r="P30" i="3" s="1"/>
  <c r="P29" i="3" s="1"/>
  <c r="O30" i="3"/>
  <c r="O31" i="3" s="1"/>
  <c r="O32" i="3" s="1"/>
  <c r="O33" i="3" s="1"/>
  <c r="O34" i="3" s="1"/>
  <c r="O35" i="3" s="1"/>
  <c r="M30" i="3"/>
  <c r="M29" i="3" s="1"/>
  <c r="L30" i="3"/>
  <c r="K30" i="3"/>
  <c r="K29" i="3" s="1"/>
  <c r="R28" i="3"/>
  <c r="R26" i="3" s="1"/>
  <c r="R24" i="3" s="1"/>
  <c r="N28" i="3"/>
  <c r="N26" i="3" s="1"/>
  <c r="N24" i="3" s="1"/>
  <c r="M28" i="3"/>
  <c r="R27" i="3"/>
  <c r="Q27" i="3"/>
  <c r="N27" i="3"/>
  <c r="M27" i="3"/>
  <c r="L27" i="3"/>
  <c r="R25" i="3"/>
  <c r="R23" i="3" s="1"/>
  <c r="Q25" i="3"/>
  <c r="N25" i="3"/>
  <c r="N23" i="3" s="1"/>
  <c r="M25" i="3"/>
  <c r="J12" i="3"/>
  <c r="J11" i="3"/>
  <c r="C8" i="3"/>
  <c r="AZ23" i="2"/>
  <c r="AY28" i="2"/>
  <c r="AY27" i="2"/>
  <c r="AY29" i="2" s="1"/>
  <c r="AY25" i="2"/>
  <c r="AY24" i="2"/>
  <c r="AY23" i="2"/>
  <c r="AT28" i="2"/>
  <c r="AT27" i="2"/>
  <c r="AT29" i="2" s="1"/>
  <c r="AT25" i="2"/>
  <c r="AT24" i="2"/>
  <c r="AT23" i="2"/>
  <c r="AZ28" i="2"/>
  <c r="AW28" i="2"/>
  <c r="AX28" i="2" s="1"/>
  <c r="AV28" i="2"/>
  <c r="AU28" i="2"/>
  <c r="AZ27" i="2"/>
  <c r="AZ29" i="2" s="1"/>
  <c r="AW27" i="2"/>
  <c r="AX27" i="2" s="1"/>
  <c r="AV27" i="2"/>
  <c r="AV29" i="2" s="1"/>
  <c r="AU27" i="2"/>
  <c r="AU29" i="2" s="1"/>
  <c r="AZ25" i="2"/>
  <c r="AW25" i="2"/>
  <c r="AX25" i="2" s="1"/>
  <c r="AV25" i="2"/>
  <c r="AU25" i="2"/>
  <c r="AZ24" i="2"/>
  <c r="AW24" i="2"/>
  <c r="AX24" i="2" s="1"/>
  <c r="AV24" i="2"/>
  <c r="AU24" i="2"/>
  <c r="AW23" i="2"/>
  <c r="AX23" i="2" s="1"/>
  <c r="AV23" i="2"/>
  <c r="AU23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R29" i="2"/>
  <c r="R28" i="2" s="1"/>
  <c r="S29" i="2"/>
  <c r="O29" i="2"/>
  <c r="N29" i="2" s="1"/>
  <c r="AK28" i="2" s="1"/>
  <c r="L29" i="2"/>
  <c r="M29" i="2" s="1"/>
  <c r="AJ28" i="2" s="1"/>
  <c r="S26" i="2"/>
  <c r="S24" i="2" s="1"/>
  <c r="O26" i="2"/>
  <c r="O24" i="2" s="1"/>
  <c r="M26" i="2"/>
  <c r="M24" i="2" s="1"/>
  <c r="L26" i="2"/>
  <c r="L27" i="2" s="1"/>
  <c r="Q27" i="2" s="1"/>
  <c r="J12" i="2"/>
  <c r="J11" i="2"/>
  <c r="D11" i="2"/>
  <c r="D10" i="2"/>
  <c r="C8" i="2"/>
  <c r="V57" i="3" l="1"/>
  <c r="V58" i="3"/>
  <c r="BE93" i="3"/>
  <c r="BO97" i="5" s="1"/>
  <c r="V56" i="3"/>
  <c r="AP25" i="3" s="1"/>
  <c r="L75" i="3" s="1"/>
  <c r="AW29" i="2"/>
  <c r="M30" i="2"/>
  <c r="N30" i="2" s="1"/>
  <c r="V72" i="2"/>
  <c r="T73" i="2"/>
  <c r="N99" i="3"/>
  <c r="AU99" i="3"/>
  <c r="S105" i="3"/>
  <c r="CF59" i="5" s="1"/>
  <c r="AI105" i="3"/>
  <c r="CF75" i="5" s="1"/>
  <c r="AY105" i="3"/>
  <c r="CF91" i="5" s="1"/>
  <c r="T105" i="3"/>
  <c r="CF60" i="5" s="1"/>
  <c r="AZ105" i="3"/>
  <c r="CF92" i="5" s="1"/>
  <c r="AJ105" i="3"/>
  <c r="CF76" i="5" s="1"/>
  <c r="U105" i="3"/>
  <c r="CF61" i="5" s="1"/>
  <c r="AK105" i="3"/>
  <c r="CF77" i="5" s="1"/>
  <c r="BA105" i="3"/>
  <c r="CF93" i="5" s="1"/>
  <c r="AL105" i="3"/>
  <c r="CF78" i="5" s="1"/>
  <c r="R105" i="3"/>
  <c r="CF58" i="5" s="1"/>
  <c r="V105" i="3"/>
  <c r="CF62" i="5" s="1"/>
  <c r="BB105" i="3"/>
  <c r="CF94" i="5" s="1"/>
  <c r="W105" i="3"/>
  <c r="CF63" i="5" s="1"/>
  <c r="AM105" i="3"/>
  <c r="CF79" i="5" s="1"/>
  <c r="BC105" i="3"/>
  <c r="CF95" i="5" s="1"/>
  <c r="BF105" i="3"/>
  <c r="CF98" i="5" s="1"/>
  <c r="X105" i="3"/>
  <c r="CF64" i="5" s="1"/>
  <c r="AN105" i="3"/>
  <c r="CF80" i="5" s="1"/>
  <c r="BD105" i="3"/>
  <c r="CF96" i="5" s="1"/>
  <c r="L105" i="3"/>
  <c r="CF52" i="5" s="1"/>
  <c r="AP105" i="3"/>
  <c r="CF82" i="5" s="1"/>
  <c r="Y105" i="3"/>
  <c r="CF65" i="5" s="1"/>
  <c r="AO105" i="3"/>
  <c r="CF81" i="5" s="1"/>
  <c r="BE105" i="3"/>
  <c r="CF97" i="5" s="1"/>
  <c r="AH105" i="3"/>
  <c r="CF74" i="5" s="1"/>
  <c r="Z105" i="3"/>
  <c r="CF66" i="5" s="1"/>
  <c r="AA105" i="3"/>
  <c r="CF67" i="5" s="1"/>
  <c r="AQ105" i="3"/>
  <c r="CF83" i="5" s="1"/>
  <c r="AB105" i="3"/>
  <c r="CF68" i="5" s="1"/>
  <c r="AR105" i="3"/>
  <c r="CF84" i="5" s="1"/>
  <c r="M105" i="3"/>
  <c r="CF53" i="5" s="1"/>
  <c r="AC105" i="3"/>
  <c r="CF69" i="5" s="1"/>
  <c r="AS105" i="3"/>
  <c r="CF85" i="5" s="1"/>
  <c r="N105" i="3"/>
  <c r="CF54" i="5" s="1"/>
  <c r="AT105" i="3"/>
  <c r="CF86" i="5" s="1"/>
  <c r="AD105" i="3"/>
  <c r="CF70" i="5" s="1"/>
  <c r="O105" i="3"/>
  <c r="CF55" i="5" s="1"/>
  <c r="AE105" i="3"/>
  <c r="CF71" i="5" s="1"/>
  <c r="AU105" i="3"/>
  <c r="CF87" i="5" s="1"/>
  <c r="AX105" i="3"/>
  <c r="CF90" i="5" s="1"/>
  <c r="P105" i="3"/>
  <c r="CF56" i="5" s="1"/>
  <c r="AF105" i="3"/>
  <c r="CF72" i="5" s="1"/>
  <c r="AV105" i="3"/>
  <c r="CF88" i="5" s="1"/>
  <c r="Q105" i="3"/>
  <c r="CF57" i="5" s="1"/>
  <c r="AG105" i="3"/>
  <c r="CF73" i="5" s="1"/>
  <c r="AW105" i="3"/>
  <c r="CF89" i="5" s="1"/>
  <c r="X93" i="3"/>
  <c r="BO64" i="5" s="1"/>
  <c r="AA93" i="3"/>
  <c r="BO67" i="5" s="1"/>
  <c r="AQ99" i="3"/>
  <c r="BC99" i="3"/>
  <c r="AA99" i="3"/>
  <c r="L93" i="3"/>
  <c r="BO52" i="5" s="1"/>
  <c r="AZ93" i="3"/>
  <c r="BO92" i="5" s="1"/>
  <c r="BF93" i="3"/>
  <c r="BO98" i="5" s="1"/>
  <c r="W99" i="3"/>
  <c r="AJ99" i="3"/>
  <c r="AT99" i="3"/>
  <c r="AT93" i="3"/>
  <c r="BO86" i="5" s="1"/>
  <c r="T93" i="3"/>
  <c r="BO60" i="5" s="1"/>
  <c r="AP93" i="3"/>
  <c r="BO82" i="5" s="1"/>
  <c r="AP99" i="3"/>
  <c r="M99" i="3"/>
  <c r="Z99" i="3"/>
  <c r="N93" i="3"/>
  <c r="BO54" i="5" s="1"/>
  <c r="AY93" i="3"/>
  <c r="BO91" i="5" s="1"/>
  <c r="Z93" i="3"/>
  <c r="BO66" i="5" s="1"/>
  <c r="V99" i="3"/>
  <c r="BB99" i="3"/>
  <c r="AS99" i="3"/>
  <c r="AR93" i="3"/>
  <c r="BO84" i="5" s="1"/>
  <c r="S93" i="3"/>
  <c r="BO59" i="5" s="1"/>
  <c r="AO99" i="3"/>
  <c r="AF99" i="3"/>
  <c r="Y99" i="3"/>
  <c r="AN93" i="3"/>
  <c r="BO80" i="5" s="1"/>
  <c r="AX93" i="3"/>
  <c r="BO90" i="5" s="1"/>
  <c r="AO93" i="3"/>
  <c r="BO81" i="5" s="1"/>
  <c r="AA96" i="3"/>
  <c r="BO211" i="5" s="1"/>
  <c r="AQ96" i="3"/>
  <c r="BO227" i="5" s="1"/>
  <c r="AB96" i="3"/>
  <c r="BO212" i="5" s="1"/>
  <c r="AR96" i="3"/>
  <c r="BO228" i="5" s="1"/>
  <c r="M96" i="3"/>
  <c r="BO197" i="5" s="1"/>
  <c r="AC96" i="3"/>
  <c r="BO213" i="5" s="1"/>
  <c r="AS96" i="3"/>
  <c r="BO229" i="5" s="1"/>
  <c r="O96" i="3"/>
  <c r="BO199" i="5" s="1"/>
  <c r="AE96" i="3"/>
  <c r="BO215" i="5" s="1"/>
  <c r="AU96" i="3"/>
  <c r="BO231" i="5" s="1"/>
  <c r="P96" i="3"/>
  <c r="BO200" i="5" s="1"/>
  <c r="AF96" i="3"/>
  <c r="BO216" i="5" s="1"/>
  <c r="AV96" i="3"/>
  <c r="BO232" i="5" s="1"/>
  <c r="Q96" i="3"/>
  <c r="BO201" i="5" s="1"/>
  <c r="AG96" i="3"/>
  <c r="BO217" i="5" s="1"/>
  <c r="AW96" i="3"/>
  <c r="BO233" i="5" s="1"/>
  <c r="U96" i="3"/>
  <c r="BO205" i="5" s="1"/>
  <c r="AK96" i="3"/>
  <c r="BO221" i="5" s="1"/>
  <c r="BA96" i="3"/>
  <c r="BO237" i="5" s="1"/>
  <c r="AJ96" i="3"/>
  <c r="BO220" i="5" s="1"/>
  <c r="AL96" i="3"/>
  <c r="BO222" i="5" s="1"/>
  <c r="AM96" i="3"/>
  <c r="BO223" i="5" s="1"/>
  <c r="AI96" i="3"/>
  <c r="BO219" i="5" s="1"/>
  <c r="AN96" i="3"/>
  <c r="BO224" i="5" s="1"/>
  <c r="N96" i="3"/>
  <c r="BO198" i="5" s="1"/>
  <c r="AO96" i="3"/>
  <c r="BO225" i="5" s="1"/>
  <c r="R96" i="3"/>
  <c r="BO202" i="5" s="1"/>
  <c r="AP96" i="3"/>
  <c r="BO226" i="5" s="1"/>
  <c r="S96" i="3"/>
  <c r="BO203" i="5" s="1"/>
  <c r="AT96" i="3"/>
  <c r="BO230" i="5" s="1"/>
  <c r="T96" i="3"/>
  <c r="BO204" i="5" s="1"/>
  <c r="AX96" i="3"/>
  <c r="BO234" i="5" s="1"/>
  <c r="V96" i="3"/>
  <c r="BO206" i="5" s="1"/>
  <c r="AY96" i="3"/>
  <c r="BO235" i="5" s="1"/>
  <c r="W96" i="3"/>
  <c r="BO207" i="5" s="1"/>
  <c r="AZ96" i="3"/>
  <c r="BO236" i="5" s="1"/>
  <c r="X96" i="3"/>
  <c r="BO208" i="5" s="1"/>
  <c r="BB96" i="3"/>
  <c r="BO238" i="5" s="1"/>
  <c r="Y96" i="3"/>
  <c r="BO209" i="5" s="1"/>
  <c r="BC96" i="3"/>
  <c r="BO239" i="5" s="1"/>
  <c r="Z96" i="3"/>
  <c r="BO210" i="5" s="1"/>
  <c r="BD96" i="3"/>
  <c r="BO240" i="5" s="1"/>
  <c r="AD96" i="3"/>
  <c r="BO214" i="5" s="1"/>
  <c r="BE96" i="3"/>
  <c r="BO241" i="5" s="1"/>
  <c r="AH96" i="3"/>
  <c r="BO218" i="5" s="1"/>
  <c r="BF96" i="3"/>
  <c r="BO242" i="5" s="1"/>
  <c r="L96" i="3"/>
  <c r="BO196" i="5" s="1"/>
  <c r="AS31" i="3"/>
  <c r="T99" i="3"/>
  <c r="BA99" i="3"/>
  <c r="AK99" i="3"/>
  <c r="AJ93" i="3"/>
  <c r="BO76" i="5" s="1"/>
  <c r="R93" i="3"/>
  <c r="BO58" i="5" s="1"/>
  <c r="Y93" i="3"/>
  <c r="BO65" i="5" s="1"/>
  <c r="L99" i="3"/>
  <c r="AE99" i="3"/>
  <c r="U99" i="3"/>
  <c r="AI93" i="3"/>
  <c r="BO75" i="5" s="1"/>
  <c r="AW93" i="3"/>
  <c r="BO89" i="5" s="1"/>
  <c r="BC93" i="3"/>
  <c r="BO95" i="5" s="1"/>
  <c r="BF99" i="3"/>
  <c r="AZ99" i="3"/>
  <c r="AY99" i="3"/>
  <c r="AH93" i="3"/>
  <c r="BO74" i="5" s="1"/>
  <c r="Q93" i="3"/>
  <c r="BO57" i="5" s="1"/>
  <c r="AM93" i="3"/>
  <c r="BO79" i="5" s="1"/>
  <c r="Y102" i="3"/>
  <c r="AC102" i="3"/>
  <c r="AS102" i="3"/>
  <c r="M102" i="3"/>
  <c r="AD102" i="3"/>
  <c r="AT102" i="3"/>
  <c r="AR102" i="3"/>
  <c r="N102" i="3"/>
  <c r="AE102" i="3"/>
  <c r="AU102" i="3"/>
  <c r="AF102" i="3"/>
  <c r="AV102" i="3"/>
  <c r="O102" i="3"/>
  <c r="P102" i="3"/>
  <c r="AG102" i="3"/>
  <c r="AW102" i="3"/>
  <c r="S102" i="3"/>
  <c r="Q102" i="3"/>
  <c r="AH102" i="3"/>
  <c r="AX102" i="3"/>
  <c r="AZ102" i="3"/>
  <c r="AB102" i="3"/>
  <c r="R102" i="3"/>
  <c r="AI102" i="3"/>
  <c r="AY102" i="3"/>
  <c r="AJ102" i="3"/>
  <c r="T102" i="3"/>
  <c r="AK102" i="3"/>
  <c r="BA102" i="3"/>
  <c r="L102" i="3"/>
  <c r="U102" i="3"/>
  <c r="AL102" i="3"/>
  <c r="BB102" i="3"/>
  <c r="V102" i="3"/>
  <c r="AM102" i="3"/>
  <c r="BC102" i="3"/>
  <c r="W102" i="3"/>
  <c r="AN102" i="3"/>
  <c r="BD102" i="3"/>
  <c r="X102" i="3"/>
  <c r="AO102" i="3"/>
  <c r="BE102" i="3"/>
  <c r="Z102" i="3"/>
  <c r="AP102" i="3"/>
  <c r="BF102" i="3"/>
  <c r="AA102" i="3"/>
  <c r="AQ102" i="3"/>
  <c r="AN99" i="3"/>
  <c r="AD99" i="3"/>
  <c r="AI99" i="3"/>
  <c r="AG93" i="3"/>
  <c r="BO73" i="5" s="1"/>
  <c r="AU93" i="3"/>
  <c r="BO87" i="5" s="1"/>
  <c r="W93" i="3"/>
  <c r="BO63" i="5" s="1"/>
  <c r="P99" i="3"/>
  <c r="X99" i="3"/>
  <c r="S99" i="3"/>
  <c r="AV93" i="3"/>
  <c r="BO88" i="5" s="1"/>
  <c r="AE93" i="3"/>
  <c r="BO71" i="5" s="1"/>
  <c r="BB93" i="3"/>
  <c r="BO94" i="5" s="1"/>
  <c r="T100" i="3"/>
  <c r="U100" i="3"/>
  <c r="AK100" i="3"/>
  <c r="BA100" i="3"/>
  <c r="Q100" i="3"/>
  <c r="AI100" i="3"/>
  <c r="AZ100" i="3"/>
  <c r="R100" i="3"/>
  <c r="AJ100" i="3"/>
  <c r="BB100" i="3"/>
  <c r="S100" i="3"/>
  <c r="AL100" i="3"/>
  <c r="BC100" i="3"/>
  <c r="V100" i="3"/>
  <c r="BD100" i="3"/>
  <c r="AM100" i="3"/>
  <c r="W100" i="3"/>
  <c r="AN100" i="3"/>
  <c r="BE100" i="3"/>
  <c r="X100" i="3"/>
  <c r="AO100" i="3"/>
  <c r="BF100" i="3"/>
  <c r="Y100" i="3"/>
  <c r="AP100" i="3"/>
  <c r="AH100" i="3"/>
  <c r="Z100" i="3"/>
  <c r="AQ100" i="3"/>
  <c r="AA100" i="3"/>
  <c r="AR100" i="3"/>
  <c r="AB100" i="3"/>
  <c r="AS100" i="3"/>
  <c r="AC100" i="3"/>
  <c r="AT100" i="3"/>
  <c r="L100" i="3"/>
  <c r="AY100" i="3"/>
  <c r="AD100" i="3"/>
  <c r="AU100" i="3"/>
  <c r="M100" i="3"/>
  <c r="AE100" i="3"/>
  <c r="AV100" i="3"/>
  <c r="N100" i="3"/>
  <c r="AF100" i="3"/>
  <c r="AW100" i="3"/>
  <c r="O100" i="3"/>
  <c r="AG100" i="3"/>
  <c r="AX100" i="3"/>
  <c r="P100" i="3"/>
  <c r="BE99" i="3"/>
  <c r="AW99" i="3"/>
  <c r="AX99" i="3"/>
  <c r="AF93" i="3"/>
  <c r="BO72" i="5" s="1"/>
  <c r="O93" i="3"/>
  <c r="BO55" i="5" s="1"/>
  <c r="AL93" i="3"/>
  <c r="BO78" i="5" s="1"/>
  <c r="W101" i="3"/>
  <c r="AM101" i="3"/>
  <c r="BC101" i="3"/>
  <c r="X101" i="3"/>
  <c r="AO101" i="3"/>
  <c r="BF101" i="3"/>
  <c r="BE101" i="3"/>
  <c r="Y101" i="3"/>
  <c r="AP101" i="3"/>
  <c r="Z101" i="3"/>
  <c r="AQ101" i="3"/>
  <c r="AR101" i="3"/>
  <c r="AN101" i="3"/>
  <c r="AA101" i="3"/>
  <c r="AB101" i="3"/>
  <c r="AS101" i="3"/>
  <c r="AC101" i="3"/>
  <c r="AT101" i="3"/>
  <c r="M101" i="3"/>
  <c r="AD101" i="3"/>
  <c r="AU101" i="3"/>
  <c r="N101" i="3"/>
  <c r="AE101" i="3"/>
  <c r="AV101" i="3"/>
  <c r="O101" i="3"/>
  <c r="AF101" i="3"/>
  <c r="AW101" i="3"/>
  <c r="P101" i="3"/>
  <c r="AG101" i="3"/>
  <c r="AX101" i="3"/>
  <c r="L101" i="3"/>
  <c r="V101" i="3"/>
  <c r="Q101" i="3"/>
  <c r="AH101" i="3"/>
  <c r="AY101" i="3"/>
  <c r="AZ101" i="3"/>
  <c r="R101" i="3"/>
  <c r="AI101" i="3"/>
  <c r="S101" i="3"/>
  <c r="AJ101" i="3"/>
  <c r="BA101" i="3"/>
  <c r="T101" i="3"/>
  <c r="AK101" i="3"/>
  <c r="BB101" i="3"/>
  <c r="U101" i="3"/>
  <c r="AL101" i="3"/>
  <c r="BD101" i="3"/>
  <c r="AM99" i="3"/>
  <c r="AC99" i="3"/>
  <c r="AH99" i="3"/>
  <c r="AD93" i="3"/>
  <c r="BO70" i="5" s="1"/>
  <c r="AS93" i="3"/>
  <c r="BO85" i="5" s="1"/>
  <c r="V93" i="3"/>
  <c r="BO62" i="5" s="1"/>
  <c r="O99" i="3"/>
  <c r="AR99" i="3"/>
  <c r="R99" i="3"/>
  <c r="P93" i="3"/>
  <c r="BO56" i="5" s="1"/>
  <c r="AC93" i="3"/>
  <c r="BO69" i="5" s="1"/>
  <c r="BA93" i="3"/>
  <c r="BO93" i="5" s="1"/>
  <c r="Y95" i="3"/>
  <c r="BO161" i="5" s="1"/>
  <c r="AO95" i="3"/>
  <c r="BO177" i="5" s="1"/>
  <c r="BE95" i="3"/>
  <c r="BO193" i="5" s="1"/>
  <c r="Z95" i="3"/>
  <c r="BO162" i="5" s="1"/>
  <c r="AP95" i="3"/>
  <c r="BO178" i="5" s="1"/>
  <c r="BF95" i="3"/>
  <c r="BO194" i="5" s="1"/>
  <c r="AA95" i="3"/>
  <c r="BO163" i="5" s="1"/>
  <c r="AQ95" i="3"/>
  <c r="BO179" i="5" s="1"/>
  <c r="M95" i="3"/>
  <c r="BO149" i="5" s="1"/>
  <c r="AC95" i="3"/>
  <c r="BO165" i="5" s="1"/>
  <c r="AS95" i="3"/>
  <c r="BO181" i="5" s="1"/>
  <c r="N95" i="3"/>
  <c r="BO150" i="5" s="1"/>
  <c r="AD95" i="3"/>
  <c r="BO166" i="5" s="1"/>
  <c r="AT95" i="3"/>
  <c r="BO182" i="5" s="1"/>
  <c r="O95" i="3"/>
  <c r="BO151" i="5" s="1"/>
  <c r="AE95" i="3"/>
  <c r="BO167" i="5" s="1"/>
  <c r="AU95" i="3"/>
  <c r="BO183" i="5" s="1"/>
  <c r="Q95" i="3"/>
  <c r="BO153" i="5" s="1"/>
  <c r="AG95" i="3"/>
  <c r="BO169" i="5" s="1"/>
  <c r="AW95" i="3"/>
  <c r="BO185" i="5" s="1"/>
  <c r="S95" i="3"/>
  <c r="BO155" i="5" s="1"/>
  <c r="AI95" i="3"/>
  <c r="BO171" i="5" s="1"/>
  <c r="AY95" i="3"/>
  <c r="BO187" i="5" s="1"/>
  <c r="U95" i="3"/>
  <c r="BO157" i="5" s="1"/>
  <c r="BA95" i="3"/>
  <c r="BO189" i="5" s="1"/>
  <c r="V95" i="3"/>
  <c r="BO158" i="5" s="1"/>
  <c r="BB95" i="3"/>
  <c r="BO190" i="5" s="1"/>
  <c r="W95" i="3"/>
  <c r="BO159" i="5" s="1"/>
  <c r="BC95" i="3"/>
  <c r="BO191" i="5" s="1"/>
  <c r="X95" i="3"/>
  <c r="BO160" i="5" s="1"/>
  <c r="BD95" i="3"/>
  <c r="BO192" i="5" s="1"/>
  <c r="AB95" i="3"/>
  <c r="BO164" i="5" s="1"/>
  <c r="AZ95" i="3"/>
  <c r="BO188" i="5" s="1"/>
  <c r="AF95" i="3"/>
  <c r="BO168" i="5" s="1"/>
  <c r="AH95" i="3"/>
  <c r="BO170" i="5" s="1"/>
  <c r="T95" i="3"/>
  <c r="BO156" i="5" s="1"/>
  <c r="AJ95" i="3"/>
  <c r="BO172" i="5" s="1"/>
  <c r="AK95" i="3"/>
  <c r="BO173" i="5" s="1"/>
  <c r="AL95" i="3"/>
  <c r="BO174" i="5" s="1"/>
  <c r="AM95" i="3"/>
  <c r="BO175" i="5" s="1"/>
  <c r="AN95" i="3"/>
  <c r="BO176" i="5" s="1"/>
  <c r="AR95" i="3"/>
  <c r="BO180" i="5" s="1"/>
  <c r="P95" i="3"/>
  <c r="BO152" i="5" s="1"/>
  <c r="AV95" i="3"/>
  <c r="BO184" i="5" s="1"/>
  <c r="R95" i="3"/>
  <c r="BO154" i="5" s="1"/>
  <c r="AX95" i="3"/>
  <c r="BO186" i="5" s="1"/>
  <c r="L95" i="3"/>
  <c r="BO148" i="5" s="1"/>
  <c r="AR31" i="3"/>
  <c r="BD99" i="3"/>
  <c r="AV99" i="3"/>
  <c r="AG99" i="3"/>
  <c r="AB93" i="3"/>
  <c r="BO68" i="5" s="1"/>
  <c r="M93" i="3"/>
  <c r="BO53" i="5" s="1"/>
  <c r="AK93" i="3"/>
  <c r="BO77" i="5" s="1"/>
  <c r="W94" i="3"/>
  <c r="BO111" i="5" s="1"/>
  <c r="AM94" i="3"/>
  <c r="BO127" i="5" s="1"/>
  <c r="BC94" i="3"/>
  <c r="BO143" i="5" s="1"/>
  <c r="X94" i="3"/>
  <c r="BO112" i="5" s="1"/>
  <c r="AN94" i="3"/>
  <c r="BO128" i="5" s="1"/>
  <c r="BD94" i="3"/>
  <c r="BO144" i="5" s="1"/>
  <c r="Y94" i="3"/>
  <c r="BO113" i="5" s="1"/>
  <c r="AO94" i="3"/>
  <c r="BO129" i="5" s="1"/>
  <c r="BE94" i="3"/>
  <c r="BO145" i="5" s="1"/>
  <c r="AA94" i="3"/>
  <c r="BO115" i="5" s="1"/>
  <c r="AQ94" i="3"/>
  <c r="BO131" i="5" s="1"/>
  <c r="AB94" i="3"/>
  <c r="BO116" i="5" s="1"/>
  <c r="AR94" i="3"/>
  <c r="BO132" i="5" s="1"/>
  <c r="M94" i="3"/>
  <c r="BO101" i="5" s="1"/>
  <c r="AC94" i="3"/>
  <c r="BO117" i="5" s="1"/>
  <c r="AS94" i="3"/>
  <c r="BO133" i="5" s="1"/>
  <c r="O94" i="3"/>
  <c r="BO103" i="5" s="1"/>
  <c r="AE94" i="3"/>
  <c r="BO119" i="5" s="1"/>
  <c r="AU94" i="3"/>
  <c r="BO135" i="5" s="1"/>
  <c r="Q94" i="3"/>
  <c r="BO105" i="5" s="1"/>
  <c r="AG94" i="3"/>
  <c r="BO121" i="5" s="1"/>
  <c r="AW94" i="3"/>
  <c r="BO137" i="5" s="1"/>
  <c r="AI94" i="3"/>
  <c r="BO123" i="5" s="1"/>
  <c r="AJ94" i="3"/>
  <c r="BO124" i="5" s="1"/>
  <c r="AH94" i="3"/>
  <c r="BO122" i="5" s="1"/>
  <c r="AK94" i="3"/>
  <c r="BO125" i="5" s="1"/>
  <c r="AL94" i="3"/>
  <c r="BO126" i="5" s="1"/>
  <c r="AP94" i="3"/>
  <c r="BO130" i="5" s="1"/>
  <c r="N94" i="3"/>
  <c r="BO102" i="5" s="1"/>
  <c r="AT94" i="3"/>
  <c r="BO134" i="5" s="1"/>
  <c r="P94" i="3"/>
  <c r="BO104" i="5" s="1"/>
  <c r="AV94" i="3"/>
  <c r="BO136" i="5" s="1"/>
  <c r="R94" i="3"/>
  <c r="BO106" i="5" s="1"/>
  <c r="AX94" i="3"/>
  <c r="BO138" i="5" s="1"/>
  <c r="S94" i="3"/>
  <c r="BO107" i="5" s="1"/>
  <c r="AY94" i="3"/>
  <c r="BO139" i="5" s="1"/>
  <c r="T94" i="3"/>
  <c r="BO108" i="5" s="1"/>
  <c r="AZ94" i="3"/>
  <c r="BO140" i="5" s="1"/>
  <c r="U94" i="3"/>
  <c r="BO109" i="5" s="1"/>
  <c r="BA94" i="3"/>
  <c r="BO141" i="5" s="1"/>
  <c r="V94" i="3"/>
  <c r="BO110" i="5" s="1"/>
  <c r="BB94" i="3"/>
  <c r="BO142" i="5" s="1"/>
  <c r="Z94" i="3"/>
  <c r="BO114" i="5" s="1"/>
  <c r="BF94" i="3"/>
  <c r="BO146" i="5" s="1"/>
  <c r="AD94" i="3"/>
  <c r="BO118" i="5" s="1"/>
  <c r="AF94" i="3"/>
  <c r="BO120" i="5" s="1"/>
  <c r="L94" i="3"/>
  <c r="BO100" i="5" s="1"/>
  <c r="AQ31" i="3"/>
  <c r="AL99" i="3"/>
  <c r="AB99" i="3"/>
  <c r="Q99" i="3"/>
  <c r="BD93" i="3"/>
  <c r="BO96" i="5" s="1"/>
  <c r="AQ93" i="3"/>
  <c r="BO83" i="5" s="1"/>
  <c r="U93" i="3"/>
  <c r="BO61" i="5" s="1"/>
  <c r="M26" i="3"/>
  <c r="M24" i="3" s="1"/>
  <c r="AP27" i="3"/>
  <c r="L31" i="3"/>
  <c r="K31" i="3" s="1"/>
  <c r="AO30" i="3"/>
  <c r="M23" i="3"/>
  <c r="Q23" i="3"/>
  <c r="AQ25" i="3"/>
  <c r="L76" i="3" s="1"/>
  <c r="P100" i="5" s="1"/>
  <c r="AS25" i="3"/>
  <c r="L78" i="3" s="1"/>
  <c r="P196" i="5" s="1"/>
  <c r="AR25" i="3"/>
  <c r="L77" i="3" s="1"/>
  <c r="P148" i="5" s="1"/>
  <c r="AN46" i="3"/>
  <c r="AN48" i="3" s="1"/>
  <c r="L28" i="3"/>
  <c r="K28" i="3" s="1"/>
  <c r="AO26" i="3"/>
  <c r="AN26" i="3"/>
  <c r="AP26" i="3"/>
  <c r="AQ26" i="3"/>
  <c r="L82" i="3" s="1"/>
  <c r="AS26" i="3"/>
  <c r="AR26" i="3"/>
  <c r="S29" i="3"/>
  <c r="AN30" i="3"/>
  <c r="Q29" i="3"/>
  <c r="O29" i="3"/>
  <c r="K27" i="3"/>
  <c r="M72" i="3"/>
  <c r="AC72" i="3"/>
  <c r="AS72" i="3"/>
  <c r="L72" i="3"/>
  <c r="AB72" i="3"/>
  <c r="AR72" i="3"/>
  <c r="N72" i="3"/>
  <c r="AD72" i="3"/>
  <c r="AT72" i="3"/>
  <c r="O72" i="3"/>
  <c r="AE72" i="3"/>
  <c r="AU72" i="3"/>
  <c r="P72" i="3"/>
  <c r="AF72" i="3"/>
  <c r="AV72" i="3"/>
  <c r="Q72" i="3"/>
  <c r="AG72" i="3"/>
  <c r="AW72" i="3"/>
  <c r="L25" i="3"/>
  <c r="R72" i="3"/>
  <c r="AH72" i="3"/>
  <c r="AX72" i="3"/>
  <c r="S72" i="3"/>
  <c r="AI72" i="3"/>
  <c r="AY72" i="3"/>
  <c r="T72" i="3"/>
  <c r="AJ72" i="3"/>
  <c r="AZ72" i="3"/>
  <c r="U72" i="3"/>
  <c r="AK72" i="3"/>
  <c r="BA72" i="3"/>
  <c r="V72" i="3"/>
  <c r="AL72" i="3"/>
  <c r="BB72" i="3"/>
  <c r="W72" i="3"/>
  <c r="AM72" i="3"/>
  <c r="BC72" i="3"/>
  <c r="L29" i="3"/>
  <c r="X72" i="3"/>
  <c r="AN72" i="3"/>
  <c r="BD72" i="3"/>
  <c r="Y72" i="3"/>
  <c r="AO72" i="3"/>
  <c r="BE72" i="3"/>
  <c r="Z72" i="3"/>
  <c r="AP72" i="3"/>
  <c r="BF72" i="3"/>
  <c r="AA72" i="3"/>
  <c r="AQ72" i="3"/>
  <c r="AX29" i="2"/>
  <c r="AY73" i="2"/>
  <c r="AI73" i="2"/>
  <c r="S73" i="2"/>
  <c r="BA72" i="2"/>
  <c r="AK72" i="2"/>
  <c r="U72" i="2"/>
  <c r="AX73" i="2"/>
  <c r="AH73" i="2"/>
  <c r="BG73" i="2" s="1" a="1"/>
  <c r="BG73" i="2" s="1"/>
  <c r="R73" i="2"/>
  <c r="AZ72" i="2"/>
  <c r="AJ72" i="2"/>
  <c r="T72" i="2"/>
  <c r="AW73" i="2"/>
  <c r="AG73" i="2"/>
  <c r="Q73" i="2"/>
  <c r="AY72" i="2"/>
  <c r="AI72" i="2"/>
  <c r="S72" i="2"/>
  <c r="AV73" i="2"/>
  <c r="AF73" i="2"/>
  <c r="P73" i="2"/>
  <c r="AX72" i="2"/>
  <c r="AH72" i="2"/>
  <c r="BG72" i="2" s="1" a="1"/>
  <c r="BG72" i="2" s="1"/>
  <c r="R72" i="2"/>
  <c r="AU73" i="2"/>
  <c r="AE73" i="2"/>
  <c r="O73" i="2"/>
  <c r="AW72" i="2"/>
  <c r="AG72" i="2"/>
  <c r="Q72" i="2"/>
  <c r="AT73" i="2"/>
  <c r="AD73" i="2"/>
  <c r="N73" i="2"/>
  <c r="AV72" i="2"/>
  <c r="AF72" i="2"/>
  <c r="P72" i="2"/>
  <c r="AS73" i="2"/>
  <c r="AC73" i="2"/>
  <c r="M73" i="2"/>
  <c r="AU72" i="2"/>
  <c r="AE72" i="2"/>
  <c r="O72" i="2"/>
  <c r="AR73" i="2"/>
  <c r="AB73" i="2"/>
  <c r="L73" i="2"/>
  <c r="AT72" i="2"/>
  <c r="AD72" i="2"/>
  <c r="N72" i="2"/>
  <c r="AQ73" i="2"/>
  <c r="AA73" i="2"/>
  <c r="K73" i="2"/>
  <c r="AS72" i="2"/>
  <c r="AC72" i="2"/>
  <c r="M72" i="2"/>
  <c r="H72" i="2"/>
  <c r="BF73" i="2"/>
  <c r="AP73" i="2"/>
  <c r="Z73" i="2"/>
  <c r="J73" i="2"/>
  <c r="AR72" i="2"/>
  <c r="AB72" i="2"/>
  <c r="L72" i="2"/>
  <c r="H73" i="2"/>
  <c r="BE73" i="2"/>
  <c r="AO73" i="2"/>
  <c r="Y73" i="2"/>
  <c r="I73" i="2"/>
  <c r="AQ72" i="2"/>
  <c r="AA72" i="2"/>
  <c r="K72" i="2"/>
  <c r="BD73" i="2"/>
  <c r="AN73" i="2"/>
  <c r="X73" i="2"/>
  <c r="BF72" i="2"/>
  <c r="AP72" i="2"/>
  <c r="Z72" i="2"/>
  <c r="J72" i="2"/>
  <c r="BC73" i="2"/>
  <c r="AM73" i="2"/>
  <c r="W73" i="2"/>
  <c r="BE72" i="2"/>
  <c r="AO72" i="2"/>
  <c r="Y72" i="2"/>
  <c r="I72" i="2"/>
  <c r="BB73" i="2"/>
  <c r="AL73" i="2"/>
  <c r="V73" i="2"/>
  <c r="BD72" i="2"/>
  <c r="AN72" i="2"/>
  <c r="X72" i="2"/>
  <c r="BA73" i="2"/>
  <c r="AK73" i="2"/>
  <c r="U73" i="2"/>
  <c r="BC72" i="2"/>
  <c r="AM72" i="2"/>
  <c r="W72" i="2"/>
  <c r="AZ73" i="2"/>
  <c r="AJ73" i="2"/>
  <c r="BB72" i="2"/>
  <c r="AL72" i="2"/>
  <c r="AI28" i="2"/>
  <c r="AI24" i="2"/>
  <c r="AK50" i="2" s="1"/>
  <c r="AG81" i="4" s="1"/>
  <c r="AJ24" i="2"/>
  <c r="H51" i="2" s="1"/>
  <c r="Q26" i="2"/>
  <c r="Q24" i="2" s="1"/>
  <c r="Q29" i="2"/>
  <c r="R26" i="2"/>
  <c r="K27" i="2"/>
  <c r="N26" i="2"/>
  <c r="S27" i="2"/>
  <c r="O28" i="2"/>
  <c r="K29" i="2"/>
  <c r="AH28" i="2" s="1"/>
  <c r="M28" i="2"/>
  <c r="M27" i="2"/>
  <c r="AJ25" i="2" s="1"/>
  <c r="H58" i="2" s="1"/>
  <c r="O27" i="2"/>
  <c r="R27" i="2"/>
  <c r="AN25" i="2" s="1"/>
  <c r="H62" i="2" s="1"/>
  <c r="L28" i="2"/>
  <c r="L30" i="2"/>
  <c r="K26" i="2"/>
  <c r="L24" i="2"/>
  <c r="N28" i="2"/>
  <c r="R24" i="2"/>
  <c r="S28" i="2"/>
  <c r="Q31" i="3" l="1"/>
  <c r="L32" i="3"/>
  <c r="M31" i="3"/>
  <c r="N31" i="3" s="1"/>
  <c r="S31" i="3"/>
  <c r="AN28" i="2"/>
  <c r="Q30" i="2"/>
  <c r="H50" i="2"/>
  <c r="O82" i="3"/>
  <c r="AG103" i="5" s="1"/>
  <c r="AE82" i="3"/>
  <c r="AG119" i="5" s="1"/>
  <c r="AU82" i="3"/>
  <c r="AG135" i="5" s="1"/>
  <c r="P82" i="3"/>
  <c r="AG104" i="5" s="1"/>
  <c r="AF82" i="3"/>
  <c r="AG120" i="5" s="1"/>
  <c r="AV82" i="3"/>
  <c r="AG136" i="5" s="1"/>
  <c r="Q82" i="3"/>
  <c r="AG105" i="5" s="1"/>
  <c r="AG82" i="3"/>
  <c r="AG121" i="5" s="1"/>
  <c r="AW82" i="3"/>
  <c r="AG137" i="5" s="1"/>
  <c r="R82" i="3"/>
  <c r="AG106" i="5" s="1"/>
  <c r="AH82" i="3"/>
  <c r="AG122" i="5" s="1"/>
  <c r="AX82" i="3"/>
  <c r="AG138" i="5" s="1"/>
  <c r="S82" i="3"/>
  <c r="AG107" i="5" s="1"/>
  <c r="AI82" i="3"/>
  <c r="AG123" i="5" s="1"/>
  <c r="AY82" i="3"/>
  <c r="AG139" i="5" s="1"/>
  <c r="T82" i="3"/>
  <c r="AG108" i="5" s="1"/>
  <c r="AJ82" i="3"/>
  <c r="AG124" i="5" s="1"/>
  <c r="AZ82" i="3"/>
  <c r="AG140" i="5" s="1"/>
  <c r="U82" i="3"/>
  <c r="AG109" i="5" s="1"/>
  <c r="AK82" i="3"/>
  <c r="AG125" i="5" s="1"/>
  <c r="BA82" i="3"/>
  <c r="AG141" i="5" s="1"/>
  <c r="V82" i="3"/>
  <c r="AG110" i="5" s="1"/>
  <c r="AL82" i="3"/>
  <c r="AG126" i="5" s="1"/>
  <c r="BB82" i="3"/>
  <c r="AG142" i="5" s="1"/>
  <c r="W82" i="3"/>
  <c r="AG111" i="5" s="1"/>
  <c r="AM82" i="3"/>
  <c r="AG127" i="5" s="1"/>
  <c r="BC82" i="3"/>
  <c r="AG143" i="5" s="1"/>
  <c r="X82" i="3"/>
  <c r="AG112" i="5" s="1"/>
  <c r="AN82" i="3"/>
  <c r="AG128" i="5" s="1"/>
  <c r="BD82" i="3"/>
  <c r="AG144" i="5" s="1"/>
  <c r="Y82" i="3"/>
  <c r="AG113" i="5" s="1"/>
  <c r="AO82" i="3"/>
  <c r="AG129" i="5" s="1"/>
  <c r="BE82" i="3"/>
  <c r="AG145" i="5" s="1"/>
  <c r="Z82" i="3"/>
  <c r="AG114" i="5" s="1"/>
  <c r="AP82" i="3"/>
  <c r="AG130" i="5" s="1"/>
  <c r="BF82" i="3"/>
  <c r="AG146" i="5" s="1"/>
  <c r="AA82" i="3"/>
  <c r="AG115" i="5" s="1"/>
  <c r="AQ82" i="3"/>
  <c r="AG131" i="5" s="1"/>
  <c r="AB82" i="3"/>
  <c r="AG116" i="5" s="1"/>
  <c r="AR82" i="3"/>
  <c r="AG132" i="5" s="1"/>
  <c r="M82" i="3"/>
  <c r="AG101" i="5" s="1"/>
  <c r="AC82" i="3"/>
  <c r="AG117" i="5" s="1"/>
  <c r="AS82" i="3"/>
  <c r="AG133" i="5" s="1"/>
  <c r="N82" i="3"/>
  <c r="AG102" i="5" s="1"/>
  <c r="AD82" i="3"/>
  <c r="AG118" i="5" s="1"/>
  <c r="AT82" i="3"/>
  <c r="AG134" i="5" s="1"/>
  <c r="AG100" i="5"/>
  <c r="M81" i="3"/>
  <c r="AG53" i="5" s="1"/>
  <c r="AC81" i="3"/>
  <c r="AG69" i="5" s="1"/>
  <c r="AS81" i="3"/>
  <c r="AG85" i="5" s="1"/>
  <c r="N81" i="3"/>
  <c r="AG54" i="5" s="1"/>
  <c r="AD81" i="3"/>
  <c r="AG70" i="5" s="1"/>
  <c r="AT81" i="3"/>
  <c r="AG86" i="5" s="1"/>
  <c r="O81" i="3"/>
  <c r="AG55" i="5" s="1"/>
  <c r="AE81" i="3"/>
  <c r="AG71" i="5" s="1"/>
  <c r="AU81" i="3"/>
  <c r="AG87" i="5" s="1"/>
  <c r="P81" i="3"/>
  <c r="AG56" i="5" s="1"/>
  <c r="AF81" i="3"/>
  <c r="AG72" i="5" s="1"/>
  <c r="AV81" i="3"/>
  <c r="AG88" i="5" s="1"/>
  <c r="Q81" i="3"/>
  <c r="AG57" i="5" s="1"/>
  <c r="AG81" i="3"/>
  <c r="AG73" i="5" s="1"/>
  <c r="AW81" i="3"/>
  <c r="AG89" i="5" s="1"/>
  <c r="R81" i="3"/>
  <c r="AG58" i="5" s="1"/>
  <c r="AH81" i="3"/>
  <c r="AG74" i="5" s="1"/>
  <c r="AX81" i="3"/>
  <c r="AG90" i="5" s="1"/>
  <c r="S81" i="3"/>
  <c r="AG59" i="5" s="1"/>
  <c r="AI81" i="3"/>
  <c r="AG75" i="5" s="1"/>
  <c r="AY81" i="3"/>
  <c r="AG91" i="5" s="1"/>
  <c r="T81" i="3"/>
  <c r="AG60" i="5" s="1"/>
  <c r="AJ81" i="3"/>
  <c r="AG76" i="5" s="1"/>
  <c r="AZ81" i="3"/>
  <c r="AG92" i="5" s="1"/>
  <c r="U81" i="3"/>
  <c r="AG61" i="5" s="1"/>
  <c r="AK81" i="3"/>
  <c r="AG77" i="5" s="1"/>
  <c r="BA81" i="3"/>
  <c r="AG93" i="5" s="1"/>
  <c r="V81" i="3"/>
  <c r="AG62" i="5" s="1"/>
  <c r="AL81" i="3"/>
  <c r="AG78" i="5" s="1"/>
  <c r="BB81" i="3"/>
  <c r="AG94" i="5" s="1"/>
  <c r="W81" i="3"/>
  <c r="AG63" i="5" s="1"/>
  <c r="AM81" i="3"/>
  <c r="AG79" i="5" s="1"/>
  <c r="BC81" i="3"/>
  <c r="AG95" i="5" s="1"/>
  <c r="X81" i="3"/>
  <c r="AG64" i="5" s="1"/>
  <c r="AN81" i="3"/>
  <c r="AG80" i="5" s="1"/>
  <c r="BD81" i="3"/>
  <c r="AG96" i="5" s="1"/>
  <c r="Y81" i="3"/>
  <c r="AG65" i="5" s="1"/>
  <c r="AO81" i="3"/>
  <c r="AG81" i="5" s="1"/>
  <c r="BE81" i="3"/>
  <c r="AG97" i="5" s="1"/>
  <c r="Z81" i="3"/>
  <c r="AG66" i="5" s="1"/>
  <c r="AP81" i="3"/>
  <c r="AG82" i="5" s="1"/>
  <c r="BF81" i="3"/>
  <c r="AG98" i="5" s="1"/>
  <c r="AA81" i="3"/>
  <c r="AG67" i="5" s="1"/>
  <c r="AQ81" i="3"/>
  <c r="AG83" i="5" s="1"/>
  <c r="AB81" i="3"/>
  <c r="AG68" i="5" s="1"/>
  <c r="AR81" i="3"/>
  <c r="AG84" i="5" s="1"/>
  <c r="L81" i="3"/>
  <c r="AG52" i="5" s="1"/>
  <c r="Y79" i="3"/>
  <c r="AG17" i="5" s="1"/>
  <c r="AO79" i="3"/>
  <c r="AG33" i="5" s="1"/>
  <c r="BE79" i="3"/>
  <c r="AG49" i="5" s="1"/>
  <c r="Z79" i="3"/>
  <c r="AG18" i="5" s="1"/>
  <c r="AP79" i="3"/>
  <c r="AG34" i="5" s="1"/>
  <c r="BF79" i="3"/>
  <c r="AG50" i="5" s="1"/>
  <c r="AA79" i="3"/>
  <c r="AG19" i="5" s="1"/>
  <c r="AQ79" i="3"/>
  <c r="AG35" i="5" s="1"/>
  <c r="AB79" i="3"/>
  <c r="AG20" i="5" s="1"/>
  <c r="AR79" i="3"/>
  <c r="AG36" i="5" s="1"/>
  <c r="M79" i="3"/>
  <c r="AG5" i="5" s="1"/>
  <c r="AC79" i="3"/>
  <c r="AG21" i="5" s="1"/>
  <c r="AS79" i="3"/>
  <c r="AG37" i="5" s="1"/>
  <c r="N79" i="3"/>
  <c r="AG6" i="5" s="1"/>
  <c r="AD79" i="3"/>
  <c r="AG22" i="5" s="1"/>
  <c r="AT79" i="3"/>
  <c r="AG38" i="5" s="1"/>
  <c r="O79" i="3"/>
  <c r="AG7" i="5" s="1"/>
  <c r="AE79" i="3"/>
  <c r="AG23" i="5" s="1"/>
  <c r="AU79" i="3"/>
  <c r="AG39" i="5" s="1"/>
  <c r="P79" i="3"/>
  <c r="AG8" i="5" s="1"/>
  <c r="AF79" i="3"/>
  <c r="AG24" i="5" s="1"/>
  <c r="AV79" i="3"/>
  <c r="AG40" i="5" s="1"/>
  <c r="Q79" i="3"/>
  <c r="AG9" i="5" s="1"/>
  <c r="AG79" i="3"/>
  <c r="AG25" i="5" s="1"/>
  <c r="AW79" i="3"/>
  <c r="AG41" i="5" s="1"/>
  <c r="R79" i="3"/>
  <c r="AG10" i="5" s="1"/>
  <c r="AH79" i="3"/>
  <c r="AG26" i="5" s="1"/>
  <c r="AX79" i="3"/>
  <c r="AG42" i="5" s="1"/>
  <c r="S79" i="3"/>
  <c r="AG11" i="5" s="1"/>
  <c r="AI79" i="3"/>
  <c r="AG27" i="5" s="1"/>
  <c r="AY79" i="3"/>
  <c r="AG43" i="5" s="1"/>
  <c r="T79" i="3"/>
  <c r="AG12" i="5" s="1"/>
  <c r="AJ79" i="3"/>
  <c r="AG28" i="5" s="1"/>
  <c r="AZ79" i="3"/>
  <c r="AG44" i="5" s="1"/>
  <c r="U79" i="3"/>
  <c r="AG13" i="5" s="1"/>
  <c r="AK79" i="3"/>
  <c r="AG29" i="5" s="1"/>
  <c r="BA79" i="3"/>
  <c r="AG45" i="5" s="1"/>
  <c r="V79" i="3"/>
  <c r="AG14" i="5" s="1"/>
  <c r="AL79" i="3"/>
  <c r="AG30" i="5" s="1"/>
  <c r="BB79" i="3"/>
  <c r="AG46" i="5" s="1"/>
  <c r="W79" i="3"/>
  <c r="AG15" i="5" s="1"/>
  <c r="AM79" i="3"/>
  <c r="AG31" i="5" s="1"/>
  <c r="BC79" i="3"/>
  <c r="AG47" i="5" s="1"/>
  <c r="X79" i="3"/>
  <c r="AG16" i="5" s="1"/>
  <c r="AN79" i="3"/>
  <c r="AG32" i="5" s="1"/>
  <c r="BD79" i="3"/>
  <c r="AG48" i="5" s="1"/>
  <c r="L79" i="3"/>
  <c r="AG4" i="5" s="1"/>
  <c r="AA80" i="3"/>
  <c r="AQ80" i="3"/>
  <c r="AB80" i="3"/>
  <c r="AR80" i="3"/>
  <c r="M80" i="3"/>
  <c r="AC80" i="3"/>
  <c r="AS80" i="3"/>
  <c r="N80" i="3"/>
  <c r="AD80" i="3"/>
  <c r="AT80" i="3"/>
  <c r="O80" i="3"/>
  <c r="AE80" i="3"/>
  <c r="AU80" i="3"/>
  <c r="P80" i="3"/>
  <c r="AF80" i="3"/>
  <c r="AV80" i="3"/>
  <c r="Q80" i="3"/>
  <c r="AG80" i="3"/>
  <c r="AW80" i="3"/>
  <c r="R80" i="3"/>
  <c r="AH80" i="3"/>
  <c r="AX80" i="3"/>
  <c r="S80" i="3"/>
  <c r="AI80" i="3"/>
  <c r="AY80" i="3"/>
  <c r="T80" i="3"/>
  <c r="AJ80" i="3"/>
  <c r="AZ80" i="3"/>
  <c r="U80" i="3"/>
  <c r="AK80" i="3"/>
  <c r="BA80" i="3"/>
  <c r="V80" i="3"/>
  <c r="AL80" i="3"/>
  <c r="BB80" i="3"/>
  <c r="W80" i="3"/>
  <c r="AM80" i="3"/>
  <c r="BC80" i="3"/>
  <c r="X80" i="3"/>
  <c r="AN80" i="3"/>
  <c r="BD80" i="3"/>
  <c r="Y80" i="3"/>
  <c r="AO80" i="3"/>
  <c r="BE80" i="3"/>
  <c r="Z80" i="3"/>
  <c r="AP80" i="3"/>
  <c r="BF80" i="3"/>
  <c r="L80" i="3"/>
  <c r="U77" i="3"/>
  <c r="P157" i="5" s="1"/>
  <c r="AK77" i="3"/>
  <c r="P173" i="5" s="1"/>
  <c r="BA77" i="3"/>
  <c r="P189" i="5" s="1"/>
  <c r="V77" i="3"/>
  <c r="P158" i="5" s="1"/>
  <c r="AL77" i="3"/>
  <c r="P174" i="5" s="1"/>
  <c r="BB77" i="3"/>
  <c r="P190" i="5" s="1"/>
  <c r="W77" i="3"/>
  <c r="P159" i="5" s="1"/>
  <c r="AM77" i="3"/>
  <c r="P175" i="5" s="1"/>
  <c r="BC77" i="3"/>
  <c r="P191" i="5" s="1"/>
  <c r="X77" i="3"/>
  <c r="P160" i="5" s="1"/>
  <c r="AN77" i="3"/>
  <c r="P176" i="5" s="1"/>
  <c r="BD77" i="3"/>
  <c r="P192" i="5" s="1"/>
  <c r="Y77" i="3"/>
  <c r="P161" i="5" s="1"/>
  <c r="AO77" i="3"/>
  <c r="P177" i="5" s="1"/>
  <c r="BE77" i="3"/>
  <c r="P193" i="5" s="1"/>
  <c r="Z77" i="3"/>
  <c r="P162" i="5" s="1"/>
  <c r="AP77" i="3"/>
  <c r="P178" i="5" s="1"/>
  <c r="BF77" i="3"/>
  <c r="P194" i="5" s="1"/>
  <c r="AA77" i="3"/>
  <c r="P163" i="5" s="1"/>
  <c r="AQ77" i="3"/>
  <c r="P179" i="5" s="1"/>
  <c r="AB77" i="3"/>
  <c r="P164" i="5" s="1"/>
  <c r="AR77" i="3"/>
  <c r="P180" i="5" s="1"/>
  <c r="M77" i="3"/>
  <c r="P149" i="5" s="1"/>
  <c r="AC77" i="3"/>
  <c r="P165" i="5" s="1"/>
  <c r="AS77" i="3"/>
  <c r="P181" i="5" s="1"/>
  <c r="N77" i="3"/>
  <c r="P150" i="5" s="1"/>
  <c r="AD77" i="3"/>
  <c r="P166" i="5" s="1"/>
  <c r="AT77" i="3"/>
  <c r="P182" i="5" s="1"/>
  <c r="O77" i="3"/>
  <c r="P151" i="5" s="1"/>
  <c r="AE77" i="3"/>
  <c r="P167" i="5" s="1"/>
  <c r="AU77" i="3"/>
  <c r="P183" i="5" s="1"/>
  <c r="P77" i="3"/>
  <c r="P152" i="5" s="1"/>
  <c r="AF77" i="3"/>
  <c r="P168" i="5" s="1"/>
  <c r="AV77" i="3"/>
  <c r="P184" i="5" s="1"/>
  <c r="Q77" i="3"/>
  <c r="P153" i="5" s="1"/>
  <c r="AG77" i="3"/>
  <c r="P169" i="5" s="1"/>
  <c r="AW77" i="3"/>
  <c r="P185" i="5" s="1"/>
  <c r="R77" i="3"/>
  <c r="P154" i="5" s="1"/>
  <c r="AH77" i="3"/>
  <c r="P170" i="5" s="1"/>
  <c r="AX77" i="3"/>
  <c r="P186" i="5" s="1"/>
  <c r="S77" i="3"/>
  <c r="P155" i="5" s="1"/>
  <c r="AI77" i="3"/>
  <c r="P171" i="5" s="1"/>
  <c r="AY77" i="3"/>
  <c r="P187" i="5" s="1"/>
  <c r="T77" i="3"/>
  <c r="P156" i="5" s="1"/>
  <c r="AJ77" i="3"/>
  <c r="P172" i="5" s="1"/>
  <c r="AZ77" i="3"/>
  <c r="P188" i="5" s="1"/>
  <c r="U106" i="3"/>
  <c r="CF109" i="5" s="1"/>
  <c r="AK106" i="3"/>
  <c r="CF125" i="5" s="1"/>
  <c r="BA106" i="3"/>
  <c r="CF141" i="5" s="1"/>
  <c r="AL106" i="3"/>
  <c r="CF126" i="5" s="1"/>
  <c r="V106" i="3"/>
  <c r="CF110" i="5" s="1"/>
  <c r="BB106" i="3"/>
  <c r="CF142" i="5" s="1"/>
  <c r="W106" i="3"/>
  <c r="CF111" i="5" s="1"/>
  <c r="AM106" i="3"/>
  <c r="CF127" i="5" s="1"/>
  <c r="BC106" i="3"/>
  <c r="CF143" i="5" s="1"/>
  <c r="X106" i="3"/>
  <c r="CF112" i="5" s="1"/>
  <c r="BD106" i="3"/>
  <c r="CF144" i="5" s="1"/>
  <c r="AN106" i="3"/>
  <c r="CF128" i="5" s="1"/>
  <c r="Y106" i="3"/>
  <c r="CF113" i="5" s="1"/>
  <c r="AO106" i="3"/>
  <c r="CF129" i="5" s="1"/>
  <c r="BE106" i="3"/>
  <c r="CF145" i="5" s="1"/>
  <c r="L106" i="3"/>
  <c r="CF100" i="5" s="1"/>
  <c r="Z106" i="3"/>
  <c r="CF114" i="5" s="1"/>
  <c r="AP106" i="3"/>
  <c r="CF130" i="5" s="1"/>
  <c r="BF106" i="3"/>
  <c r="CF146" i="5" s="1"/>
  <c r="AA106" i="3"/>
  <c r="CF115" i="5" s="1"/>
  <c r="AQ106" i="3"/>
  <c r="CF131" i="5" s="1"/>
  <c r="AB106" i="3"/>
  <c r="CF116" i="5" s="1"/>
  <c r="AR106" i="3"/>
  <c r="CF132" i="5" s="1"/>
  <c r="M106" i="3"/>
  <c r="CF101" i="5" s="1"/>
  <c r="AC106" i="3"/>
  <c r="CF117" i="5" s="1"/>
  <c r="AS106" i="3"/>
  <c r="CF133" i="5" s="1"/>
  <c r="N106" i="3"/>
  <c r="CF102" i="5" s="1"/>
  <c r="AD106" i="3"/>
  <c r="CF118" i="5" s="1"/>
  <c r="AT106" i="3"/>
  <c r="CF134" i="5" s="1"/>
  <c r="T106" i="3"/>
  <c r="CF108" i="5" s="1"/>
  <c r="O106" i="3"/>
  <c r="CF103" i="5" s="1"/>
  <c r="AE106" i="3"/>
  <c r="CF119" i="5" s="1"/>
  <c r="AU106" i="3"/>
  <c r="CF135" i="5" s="1"/>
  <c r="AF106" i="3"/>
  <c r="CF120" i="5" s="1"/>
  <c r="AJ106" i="3"/>
  <c r="CF124" i="5" s="1"/>
  <c r="P106" i="3"/>
  <c r="CF104" i="5" s="1"/>
  <c r="AV106" i="3"/>
  <c r="CF136" i="5" s="1"/>
  <c r="AZ106" i="3"/>
  <c r="CF140" i="5" s="1"/>
  <c r="Q106" i="3"/>
  <c r="CF105" i="5" s="1"/>
  <c r="AG106" i="3"/>
  <c r="CF121" i="5" s="1"/>
  <c r="AW106" i="3"/>
  <c r="CF137" i="5" s="1"/>
  <c r="R106" i="3"/>
  <c r="CF106" i="5" s="1"/>
  <c r="AH106" i="3"/>
  <c r="CF122" i="5" s="1"/>
  <c r="AX106" i="3"/>
  <c r="CF138" i="5" s="1"/>
  <c r="S106" i="3"/>
  <c r="CF107" i="5" s="1"/>
  <c r="AI106" i="3"/>
  <c r="CF123" i="5" s="1"/>
  <c r="AY106" i="3"/>
  <c r="CF139" i="5" s="1"/>
  <c r="W78" i="3"/>
  <c r="P207" i="5" s="1"/>
  <c r="AM78" i="3"/>
  <c r="P223" i="5" s="1"/>
  <c r="BC78" i="3"/>
  <c r="P239" i="5" s="1"/>
  <c r="X78" i="3"/>
  <c r="P208" i="5" s="1"/>
  <c r="AN78" i="3"/>
  <c r="P224" i="5" s="1"/>
  <c r="BD78" i="3"/>
  <c r="P240" i="5" s="1"/>
  <c r="Y78" i="3"/>
  <c r="P209" i="5" s="1"/>
  <c r="AO78" i="3"/>
  <c r="P225" i="5" s="1"/>
  <c r="BE78" i="3"/>
  <c r="P241" i="5" s="1"/>
  <c r="Z78" i="3"/>
  <c r="P210" i="5" s="1"/>
  <c r="AP78" i="3"/>
  <c r="P226" i="5" s="1"/>
  <c r="BF78" i="3"/>
  <c r="P242" i="5" s="1"/>
  <c r="AA78" i="3"/>
  <c r="P211" i="5" s="1"/>
  <c r="AQ78" i="3"/>
  <c r="P227" i="5" s="1"/>
  <c r="AB78" i="3"/>
  <c r="P212" i="5" s="1"/>
  <c r="AR78" i="3"/>
  <c r="P228" i="5" s="1"/>
  <c r="M78" i="3"/>
  <c r="P197" i="5" s="1"/>
  <c r="AC78" i="3"/>
  <c r="P213" i="5" s="1"/>
  <c r="AS78" i="3"/>
  <c r="P229" i="5" s="1"/>
  <c r="N78" i="3"/>
  <c r="P198" i="5" s="1"/>
  <c r="AD78" i="3"/>
  <c r="P214" i="5" s="1"/>
  <c r="AT78" i="3"/>
  <c r="P230" i="5" s="1"/>
  <c r="O78" i="3"/>
  <c r="P199" i="5" s="1"/>
  <c r="AE78" i="3"/>
  <c r="P215" i="5" s="1"/>
  <c r="AU78" i="3"/>
  <c r="P231" i="5" s="1"/>
  <c r="P78" i="3"/>
  <c r="P200" i="5" s="1"/>
  <c r="AF78" i="3"/>
  <c r="P216" i="5" s="1"/>
  <c r="AV78" i="3"/>
  <c r="P232" i="5" s="1"/>
  <c r="Q78" i="3"/>
  <c r="P201" i="5" s="1"/>
  <c r="AG78" i="3"/>
  <c r="P217" i="5" s="1"/>
  <c r="AW78" i="3"/>
  <c r="P233" i="5" s="1"/>
  <c r="R78" i="3"/>
  <c r="P202" i="5" s="1"/>
  <c r="AH78" i="3"/>
  <c r="P218" i="5" s="1"/>
  <c r="AX78" i="3"/>
  <c r="P234" i="5" s="1"/>
  <c r="S78" i="3"/>
  <c r="P203" i="5" s="1"/>
  <c r="AI78" i="3"/>
  <c r="P219" i="5" s="1"/>
  <c r="AY78" i="3"/>
  <c r="P235" i="5" s="1"/>
  <c r="T78" i="3"/>
  <c r="P204" i="5" s="1"/>
  <c r="AJ78" i="3"/>
  <c r="P220" i="5" s="1"/>
  <c r="AZ78" i="3"/>
  <c r="P236" i="5" s="1"/>
  <c r="U78" i="3"/>
  <c r="P205" i="5" s="1"/>
  <c r="AK78" i="3"/>
  <c r="P221" i="5" s="1"/>
  <c r="BA78" i="3"/>
  <c r="P237" i="5" s="1"/>
  <c r="BB78" i="3"/>
  <c r="P238" i="5" s="1"/>
  <c r="AL78" i="3"/>
  <c r="P222" i="5" s="1"/>
  <c r="V78" i="3"/>
  <c r="P206" i="5" s="1"/>
  <c r="S76" i="3"/>
  <c r="P107" i="5" s="1"/>
  <c r="AI76" i="3"/>
  <c r="P123" i="5" s="1"/>
  <c r="AY76" i="3"/>
  <c r="P139" i="5" s="1"/>
  <c r="T76" i="3"/>
  <c r="P108" i="5" s="1"/>
  <c r="AJ76" i="3"/>
  <c r="P124" i="5" s="1"/>
  <c r="AZ76" i="3"/>
  <c r="P140" i="5" s="1"/>
  <c r="U76" i="3"/>
  <c r="P109" i="5" s="1"/>
  <c r="AK76" i="3"/>
  <c r="P125" i="5" s="1"/>
  <c r="BA76" i="3"/>
  <c r="P141" i="5" s="1"/>
  <c r="V76" i="3"/>
  <c r="P110" i="5" s="1"/>
  <c r="AL76" i="3"/>
  <c r="P126" i="5" s="1"/>
  <c r="BB76" i="3"/>
  <c r="P142" i="5" s="1"/>
  <c r="W76" i="3"/>
  <c r="P111" i="5" s="1"/>
  <c r="AM76" i="3"/>
  <c r="P127" i="5" s="1"/>
  <c r="BC76" i="3"/>
  <c r="P143" i="5" s="1"/>
  <c r="X76" i="3"/>
  <c r="P112" i="5" s="1"/>
  <c r="AN76" i="3"/>
  <c r="P128" i="5" s="1"/>
  <c r="BD76" i="3"/>
  <c r="P144" i="5" s="1"/>
  <c r="Y76" i="3"/>
  <c r="P113" i="5" s="1"/>
  <c r="AO76" i="3"/>
  <c r="P129" i="5" s="1"/>
  <c r="BE76" i="3"/>
  <c r="P145" i="5" s="1"/>
  <c r="Z76" i="3"/>
  <c r="P114" i="5" s="1"/>
  <c r="AP76" i="3"/>
  <c r="P130" i="5" s="1"/>
  <c r="BF76" i="3"/>
  <c r="P146" i="5" s="1"/>
  <c r="AA76" i="3"/>
  <c r="P115" i="5" s="1"/>
  <c r="AQ76" i="3"/>
  <c r="P131" i="5" s="1"/>
  <c r="AB76" i="3"/>
  <c r="P116" i="5" s="1"/>
  <c r="AR76" i="3"/>
  <c r="P132" i="5" s="1"/>
  <c r="M76" i="3"/>
  <c r="P101" i="5" s="1"/>
  <c r="AC76" i="3"/>
  <c r="P117" i="5" s="1"/>
  <c r="AS76" i="3"/>
  <c r="P133" i="5" s="1"/>
  <c r="N76" i="3"/>
  <c r="P102" i="5" s="1"/>
  <c r="AD76" i="3"/>
  <c r="P118" i="5" s="1"/>
  <c r="AT76" i="3"/>
  <c r="P134" i="5" s="1"/>
  <c r="O76" i="3"/>
  <c r="P103" i="5" s="1"/>
  <c r="AE76" i="3"/>
  <c r="P119" i="5" s="1"/>
  <c r="AU76" i="3"/>
  <c r="P135" i="5" s="1"/>
  <c r="P76" i="3"/>
  <c r="P104" i="5" s="1"/>
  <c r="AF76" i="3"/>
  <c r="P120" i="5" s="1"/>
  <c r="AV76" i="3"/>
  <c r="P136" i="5" s="1"/>
  <c r="Q76" i="3"/>
  <c r="P105" i="5" s="1"/>
  <c r="AG76" i="3"/>
  <c r="P121" i="5" s="1"/>
  <c r="AW76" i="3"/>
  <c r="P137" i="5" s="1"/>
  <c r="R76" i="3"/>
  <c r="P106" i="5" s="1"/>
  <c r="AH76" i="3"/>
  <c r="P122" i="5" s="1"/>
  <c r="AX76" i="3"/>
  <c r="P138" i="5" s="1"/>
  <c r="S84" i="3"/>
  <c r="AG203" i="5" s="1"/>
  <c r="AI84" i="3"/>
  <c r="AG219" i="5" s="1"/>
  <c r="AY84" i="3"/>
  <c r="AG235" i="5" s="1"/>
  <c r="T84" i="3"/>
  <c r="AG204" i="5" s="1"/>
  <c r="AJ84" i="3"/>
  <c r="AG220" i="5" s="1"/>
  <c r="AZ84" i="3"/>
  <c r="AG236" i="5" s="1"/>
  <c r="U84" i="3"/>
  <c r="AG205" i="5" s="1"/>
  <c r="AK84" i="3"/>
  <c r="AG221" i="5" s="1"/>
  <c r="BA84" i="3"/>
  <c r="AG237" i="5" s="1"/>
  <c r="V84" i="3"/>
  <c r="AG206" i="5" s="1"/>
  <c r="AL84" i="3"/>
  <c r="AG222" i="5" s="1"/>
  <c r="BB84" i="3"/>
  <c r="AG238" i="5" s="1"/>
  <c r="W84" i="3"/>
  <c r="AG207" i="5" s="1"/>
  <c r="AM84" i="3"/>
  <c r="AG223" i="5" s="1"/>
  <c r="BC84" i="3"/>
  <c r="AG239" i="5" s="1"/>
  <c r="X84" i="3"/>
  <c r="AG208" i="5" s="1"/>
  <c r="AN84" i="3"/>
  <c r="AG224" i="5" s="1"/>
  <c r="BD84" i="3"/>
  <c r="AG240" i="5" s="1"/>
  <c r="Y84" i="3"/>
  <c r="AG209" i="5" s="1"/>
  <c r="AO84" i="3"/>
  <c r="AG225" i="5" s="1"/>
  <c r="BE84" i="3"/>
  <c r="AG241" i="5" s="1"/>
  <c r="Z84" i="3"/>
  <c r="AG210" i="5" s="1"/>
  <c r="AP84" i="3"/>
  <c r="AG226" i="5" s="1"/>
  <c r="BF84" i="3"/>
  <c r="AG242" i="5" s="1"/>
  <c r="AA84" i="3"/>
  <c r="AG211" i="5" s="1"/>
  <c r="AQ84" i="3"/>
  <c r="AG227" i="5" s="1"/>
  <c r="AB84" i="3"/>
  <c r="AG212" i="5" s="1"/>
  <c r="AR84" i="3"/>
  <c r="AG228" i="5" s="1"/>
  <c r="M84" i="3"/>
  <c r="AG197" i="5" s="1"/>
  <c r="AC84" i="3"/>
  <c r="AG213" i="5" s="1"/>
  <c r="AS84" i="3"/>
  <c r="AG229" i="5" s="1"/>
  <c r="N84" i="3"/>
  <c r="AG198" i="5" s="1"/>
  <c r="AD84" i="3"/>
  <c r="AG214" i="5" s="1"/>
  <c r="AT84" i="3"/>
  <c r="AG230" i="5" s="1"/>
  <c r="O84" i="3"/>
  <c r="AG199" i="5" s="1"/>
  <c r="AE84" i="3"/>
  <c r="AG215" i="5" s="1"/>
  <c r="AU84" i="3"/>
  <c r="AG231" i="5" s="1"/>
  <c r="P84" i="3"/>
  <c r="AG200" i="5" s="1"/>
  <c r="AF84" i="3"/>
  <c r="AG216" i="5" s="1"/>
  <c r="AV84" i="3"/>
  <c r="AG232" i="5" s="1"/>
  <c r="Q84" i="3"/>
  <c r="AG201" i="5" s="1"/>
  <c r="AG84" i="3"/>
  <c r="AG217" i="5" s="1"/>
  <c r="AW84" i="3"/>
  <c r="AG233" i="5" s="1"/>
  <c r="AH84" i="3"/>
  <c r="AG218" i="5" s="1"/>
  <c r="AX84" i="3"/>
  <c r="AG234" i="5" s="1"/>
  <c r="R84" i="3"/>
  <c r="AG202" i="5" s="1"/>
  <c r="L84" i="3"/>
  <c r="AG196" i="5" s="1"/>
  <c r="Y108" i="3"/>
  <c r="CF209" i="5" s="1"/>
  <c r="AO108" i="3"/>
  <c r="CF225" i="5" s="1"/>
  <c r="BE108" i="3"/>
  <c r="CF241" i="5" s="1"/>
  <c r="AP108" i="3"/>
  <c r="CF226" i="5" s="1"/>
  <c r="BF108" i="3"/>
  <c r="CF242" i="5" s="1"/>
  <c r="Z108" i="3"/>
  <c r="CF210" i="5" s="1"/>
  <c r="AA108" i="3"/>
  <c r="CF211" i="5" s="1"/>
  <c r="AQ108" i="3"/>
  <c r="CF227" i="5" s="1"/>
  <c r="L108" i="3"/>
  <c r="CF196" i="5" s="1"/>
  <c r="AB108" i="3"/>
  <c r="CF212" i="5" s="1"/>
  <c r="AR108" i="3"/>
  <c r="CF228" i="5" s="1"/>
  <c r="M108" i="3"/>
  <c r="CF197" i="5" s="1"/>
  <c r="AC108" i="3"/>
  <c r="CF213" i="5" s="1"/>
  <c r="AS108" i="3"/>
  <c r="CF229" i="5" s="1"/>
  <c r="AF108" i="3"/>
  <c r="CF216" i="5" s="1"/>
  <c r="N108" i="3"/>
  <c r="CF198" i="5" s="1"/>
  <c r="AD108" i="3"/>
  <c r="CF214" i="5" s="1"/>
  <c r="AT108" i="3"/>
  <c r="CF230" i="5" s="1"/>
  <c r="AN108" i="3"/>
  <c r="CF224" i="5" s="1"/>
  <c r="O108" i="3"/>
  <c r="CF199" i="5" s="1"/>
  <c r="AE108" i="3"/>
  <c r="CF215" i="5" s="1"/>
  <c r="AU108" i="3"/>
  <c r="CF231" i="5" s="1"/>
  <c r="AV108" i="3"/>
  <c r="CF232" i="5" s="1"/>
  <c r="P108" i="3"/>
  <c r="CF200" i="5" s="1"/>
  <c r="BD108" i="3"/>
  <c r="CF240" i="5" s="1"/>
  <c r="Q108" i="3"/>
  <c r="CF201" i="5" s="1"/>
  <c r="AG108" i="3"/>
  <c r="CF217" i="5" s="1"/>
  <c r="AW108" i="3"/>
  <c r="CF233" i="5" s="1"/>
  <c r="R108" i="3"/>
  <c r="CF202" i="5" s="1"/>
  <c r="AX108" i="3"/>
  <c r="CF234" i="5" s="1"/>
  <c r="AZ108" i="3"/>
  <c r="CF236" i="5" s="1"/>
  <c r="AH108" i="3"/>
  <c r="CF218" i="5" s="1"/>
  <c r="S108" i="3"/>
  <c r="CF203" i="5" s="1"/>
  <c r="AI108" i="3"/>
  <c r="CF219" i="5" s="1"/>
  <c r="AY108" i="3"/>
  <c r="CF235" i="5" s="1"/>
  <c r="AJ108" i="3"/>
  <c r="CF220" i="5" s="1"/>
  <c r="T108" i="3"/>
  <c r="CF204" i="5" s="1"/>
  <c r="U108" i="3"/>
  <c r="CF205" i="5" s="1"/>
  <c r="AK108" i="3"/>
  <c r="CF221" i="5" s="1"/>
  <c r="BA108" i="3"/>
  <c r="CF237" i="5" s="1"/>
  <c r="V108" i="3"/>
  <c r="CF206" i="5" s="1"/>
  <c r="AL108" i="3"/>
  <c r="CF222" i="5" s="1"/>
  <c r="BB108" i="3"/>
  <c r="CF238" i="5" s="1"/>
  <c r="W108" i="3"/>
  <c r="CF207" i="5" s="1"/>
  <c r="AM108" i="3"/>
  <c r="CF223" i="5" s="1"/>
  <c r="BC108" i="3"/>
  <c r="CF239" i="5" s="1"/>
  <c r="X108" i="3"/>
  <c r="CF208" i="5" s="1"/>
  <c r="Q75" i="3"/>
  <c r="AG75" i="3"/>
  <c r="AW75" i="3"/>
  <c r="R75" i="3"/>
  <c r="AH75" i="3"/>
  <c r="AX75" i="3"/>
  <c r="S75" i="3"/>
  <c r="AI75" i="3"/>
  <c r="AY75" i="3"/>
  <c r="T75" i="3"/>
  <c r="AJ75" i="3"/>
  <c r="AZ75" i="3"/>
  <c r="U75" i="3"/>
  <c r="AK75" i="3"/>
  <c r="BA75" i="3"/>
  <c r="V75" i="3"/>
  <c r="AL75" i="3"/>
  <c r="BB75" i="3"/>
  <c r="W75" i="3"/>
  <c r="AM75" i="3"/>
  <c r="BC75" i="3"/>
  <c r="X75" i="3"/>
  <c r="AN75" i="3"/>
  <c r="BD75" i="3"/>
  <c r="Y75" i="3"/>
  <c r="AO75" i="3"/>
  <c r="BE75" i="3"/>
  <c r="Z75" i="3"/>
  <c r="AP75" i="3"/>
  <c r="BF75" i="3"/>
  <c r="AA75" i="3"/>
  <c r="AQ75" i="3"/>
  <c r="AB75" i="3"/>
  <c r="AR75" i="3"/>
  <c r="M75" i="3"/>
  <c r="AC75" i="3"/>
  <c r="AS75" i="3"/>
  <c r="N75" i="3"/>
  <c r="AD75" i="3"/>
  <c r="AT75" i="3"/>
  <c r="O75" i="3"/>
  <c r="AE75" i="3"/>
  <c r="AU75" i="3"/>
  <c r="P75" i="3"/>
  <c r="AF75" i="3"/>
  <c r="AV75" i="3"/>
  <c r="M97" i="3"/>
  <c r="AC97" i="3"/>
  <c r="AS97" i="3"/>
  <c r="N97" i="3"/>
  <c r="AD97" i="3"/>
  <c r="AT97" i="3"/>
  <c r="O97" i="3"/>
  <c r="AE97" i="3"/>
  <c r="AU97" i="3"/>
  <c r="Q97" i="3"/>
  <c r="AG97" i="3"/>
  <c r="AW97" i="3"/>
  <c r="S97" i="3"/>
  <c r="AI97" i="3"/>
  <c r="AY97" i="3"/>
  <c r="W97" i="3"/>
  <c r="AM97" i="3"/>
  <c r="BC97" i="3"/>
  <c r="R97" i="3"/>
  <c r="AP97" i="3"/>
  <c r="T97" i="3"/>
  <c r="AQ97" i="3"/>
  <c r="U97" i="3"/>
  <c r="AR97" i="3"/>
  <c r="V97" i="3"/>
  <c r="AV97" i="3"/>
  <c r="P97" i="3"/>
  <c r="X97" i="3"/>
  <c r="AX97" i="3"/>
  <c r="Y97" i="3"/>
  <c r="AZ97" i="3"/>
  <c r="Z97" i="3"/>
  <c r="BA97" i="3"/>
  <c r="AA97" i="3"/>
  <c r="BB97" i="3"/>
  <c r="AB97" i="3"/>
  <c r="BD97" i="3"/>
  <c r="AF97" i="3"/>
  <c r="BE97" i="3"/>
  <c r="AO97" i="3"/>
  <c r="AH97" i="3"/>
  <c r="BF97" i="3"/>
  <c r="AJ97" i="3"/>
  <c r="AK97" i="3"/>
  <c r="AL97" i="3"/>
  <c r="L97" i="3"/>
  <c r="AN97" i="3"/>
  <c r="O98" i="3"/>
  <c r="AE98" i="3"/>
  <c r="AU98" i="3"/>
  <c r="P98" i="3"/>
  <c r="AF98" i="3"/>
  <c r="AV98" i="3"/>
  <c r="Q98" i="3"/>
  <c r="AG98" i="3"/>
  <c r="AW98" i="3"/>
  <c r="S98" i="3"/>
  <c r="AI98" i="3"/>
  <c r="AY98" i="3"/>
  <c r="U98" i="3"/>
  <c r="AK98" i="3"/>
  <c r="Y98" i="3"/>
  <c r="AO98" i="3"/>
  <c r="BE98" i="3"/>
  <c r="W98" i="3"/>
  <c r="AT98" i="3"/>
  <c r="X98" i="3"/>
  <c r="AX98" i="3"/>
  <c r="Z98" i="3"/>
  <c r="AZ98" i="3"/>
  <c r="AA98" i="3"/>
  <c r="AS98" i="3"/>
  <c r="BA98" i="3"/>
  <c r="AB98" i="3"/>
  <c r="BB98" i="3"/>
  <c r="AC98" i="3"/>
  <c r="BC98" i="3"/>
  <c r="AD98" i="3"/>
  <c r="BD98" i="3"/>
  <c r="AH98" i="3"/>
  <c r="BF98" i="3"/>
  <c r="AJ98" i="3"/>
  <c r="AL98" i="3"/>
  <c r="AM98" i="3"/>
  <c r="M98" i="3"/>
  <c r="AN98" i="3"/>
  <c r="N98" i="3"/>
  <c r="AP98" i="3"/>
  <c r="L98" i="3"/>
  <c r="R98" i="3"/>
  <c r="AQ98" i="3"/>
  <c r="T98" i="3"/>
  <c r="AR98" i="3"/>
  <c r="V98" i="3"/>
  <c r="W107" i="3"/>
  <c r="CF159" i="5" s="1"/>
  <c r="AM107" i="3"/>
  <c r="CF175" i="5" s="1"/>
  <c r="BC107" i="3"/>
  <c r="CF191" i="5" s="1"/>
  <c r="X107" i="3"/>
  <c r="CF160" i="5" s="1"/>
  <c r="BD107" i="3"/>
  <c r="CF192" i="5" s="1"/>
  <c r="AN107" i="3"/>
  <c r="CF176" i="5" s="1"/>
  <c r="BB107" i="3"/>
  <c r="CF190" i="5" s="1"/>
  <c r="Y107" i="3"/>
  <c r="CF161" i="5" s="1"/>
  <c r="AO107" i="3"/>
  <c r="CF177" i="5" s="1"/>
  <c r="BE107" i="3"/>
  <c r="CF193" i="5" s="1"/>
  <c r="AP107" i="3"/>
  <c r="CF178" i="5" s="1"/>
  <c r="L107" i="3"/>
  <c r="CF148" i="5" s="1"/>
  <c r="AL107" i="3"/>
  <c r="CF174" i="5" s="1"/>
  <c r="Z107" i="3"/>
  <c r="CF162" i="5" s="1"/>
  <c r="BF107" i="3"/>
  <c r="CF194" i="5" s="1"/>
  <c r="AA107" i="3"/>
  <c r="CF163" i="5" s="1"/>
  <c r="AQ107" i="3"/>
  <c r="CF179" i="5" s="1"/>
  <c r="N107" i="3"/>
  <c r="CF150" i="5" s="1"/>
  <c r="V107" i="3"/>
  <c r="CF158" i="5" s="1"/>
  <c r="AB107" i="3"/>
  <c r="CF164" i="5" s="1"/>
  <c r="AR107" i="3"/>
  <c r="CF180" i="5" s="1"/>
  <c r="AD107" i="3"/>
  <c r="CF166" i="5" s="1"/>
  <c r="M107" i="3"/>
  <c r="CF149" i="5" s="1"/>
  <c r="AC107" i="3"/>
  <c r="CF165" i="5" s="1"/>
  <c r="AS107" i="3"/>
  <c r="CF181" i="5" s="1"/>
  <c r="AT107" i="3"/>
  <c r="CF182" i="5" s="1"/>
  <c r="O107" i="3"/>
  <c r="CF151" i="5" s="1"/>
  <c r="AE107" i="3"/>
  <c r="CF167" i="5" s="1"/>
  <c r="AU107" i="3"/>
  <c r="CF183" i="5" s="1"/>
  <c r="P107" i="3"/>
  <c r="CF152" i="5" s="1"/>
  <c r="AF107" i="3"/>
  <c r="CF168" i="5" s="1"/>
  <c r="AV107" i="3"/>
  <c r="CF184" i="5" s="1"/>
  <c r="Q107" i="3"/>
  <c r="CF153" i="5" s="1"/>
  <c r="AG107" i="3"/>
  <c r="CF169" i="5" s="1"/>
  <c r="AW107" i="3"/>
  <c r="CF185" i="5" s="1"/>
  <c r="R107" i="3"/>
  <c r="CF154" i="5" s="1"/>
  <c r="AX107" i="3"/>
  <c r="CF186" i="5" s="1"/>
  <c r="AH107" i="3"/>
  <c r="CF170" i="5" s="1"/>
  <c r="S107" i="3"/>
  <c r="CF155" i="5" s="1"/>
  <c r="AI107" i="3"/>
  <c r="CF171" i="5" s="1"/>
  <c r="AY107" i="3"/>
  <c r="CF187" i="5" s="1"/>
  <c r="T107" i="3"/>
  <c r="CF156" i="5" s="1"/>
  <c r="AJ107" i="3"/>
  <c r="CF172" i="5" s="1"/>
  <c r="AZ107" i="3"/>
  <c r="CF188" i="5" s="1"/>
  <c r="U107" i="3"/>
  <c r="CF157" i="5" s="1"/>
  <c r="AK107" i="3"/>
  <c r="CF173" i="5" s="1"/>
  <c r="BA107" i="3"/>
  <c r="CF189" i="5" s="1"/>
  <c r="Q83" i="3"/>
  <c r="AG153" i="5" s="1"/>
  <c r="AG83" i="3"/>
  <c r="AG169" i="5" s="1"/>
  <c r="AW83" i="3"/>
  <c r="AG185" i="5" s="1"/>
  <c r="R83" i="3"/>
  <c r="AG154" i="5" s="1"/>
  <c r="AH83" i="3"/>
  <c r="AG170" i="5" s="1"/>
  <c r="AX83" i="3"/>
  <c r="AG186" i="5" s="1"/>
  <c r="S83" i="3"/>
  <c r="AG155" i="5" s="1"/>
  <c r="AI83" i="3"/>
  <c r="AG171" i="5" s="1"/>
  <c r="AY83" i="3"/>
  <c r="AG187" i="5" s="1"/>
  <c r="T83" i="3"/>
  <c r="AG156" i="5" s="1"/>
  <c r="AJ83" i="3"/>
  <c r="AG172" i="5" s="1"/>
  <c r="AZ83" i="3"/>
  <c r="AG188" i="5" s="1"/>
  <c r="U83" i="3"/>
  <c r="AG157" i="5" s="1"/>
  <c r="AK83" i="3"/>
  <c r="AG173" i="5" s="1"/>
  <c r="BA83" i="3"/>
  <c r="AG189" i="5" s="1"/>
  <c r="V83" i="3"/>
  <c r="AG158" i="5" s="1"/>
  <c r="AL83" i="3"/>
  <c r="AG174" i="5" s="1"/>
  <c r="BB83" i="3"/>
  <c r="AG190" i="5" s="1"/>
  <c r="W83" i="3"/>
  <c r="AG159" i="5" s="1"/>
  <c r="AM83" i="3"/>
  <c r="AG175" i="5" s="1"/>
  <c r="BC83" i="3"/>
  <c r="AG191" i="5" s="1"/>
  <c r="X83" i="3"/>
  <c r="AG160" i="5" s="1"/>
  <c r="AN83" i="3"/>
  <c r="AG176" i="5" s="1"/>
  <c r="BD83" i="3"/>
  <c r="AG192" i="5" s="1"/>
  <c r="Y83" i="3"/>
  <c r="AG161" i="5" s="1"/>
  <c r="AO83" i="3"/>
  <c r="AG177" i="5" s="1"/>
  <c r="BE83" i="3"/>
  <c r="AG193" i="5" s="1"/>
  <c r="Z83" i="3"/>
  <c r="AG162" i="5" s="1"/>
  <c r="AP83" i="3"/>
  <c r="AG178" i="5" s="1"/>
  <c r="BF83" i="3"/>
  <c r="AG194" i="5" s="1"/>
  <c r="AA83" i="3"/>
  <c r="AG163" i="5" s="1"/>
  <c r="AQ83" i="3"/>
  <c r="AG179" i="5" s="1"/>
  <c r="AB83" i="3"/>
  <c r="AG164" i="5" s="1"/>
  <c r="AR83" i="3"/>
  <c r="AG180" i="5" s="1"/>
  <c r="M83" i="3"/>
  <c r="AG149" i="5" s="1"/>
  <c r="AC83" i="3"/>
  <c r="AG165" i="5" s="1"/>
  <c r="AS83" i="3"/>
  <c r="AG181" i="5" s="1"/>
  <c r="N83" i="3"/>
  <c r="AG150" i="5" s="1"/>
  <c r="AD83" i="3"/>
  <c r="AG166" i="5" s="1"/>
  <c r="AT83" i="3"/>
  <c r="AG182" i="5" s="1"/>
  <c r="O83" i="3"/>
  <c r="AG151" i="5" s="1"/>
  <c r="AE83" i="3"/>
  <c r="AG167" i="5" s="1"/>
  <c r="AU83" i="3"/>
  <c r="AG183" i="5" s="1"/>
  <c r="P83" i="3"/>
  <c r="AG152" i="5" s="1"/>
  <c r="AF83" i="3"/>
  <c r="AG168" i="5" s="1"/>
  <c r="AV83" i="3"/>
  <c r="AG184" i="5" s="1"/>
  <c r="L83" i="3"/>
  <c r="AG148" i="5" s="1"/>
  <c r="Y87" i="3"/>
  <c r="AX65" i="5" s="1"/>
  <c r="AO87" i="3"/>
  <c r="AX81" i="5" s="1"/>
  <c r="BE87" i="3"/>
  <c r="AX97" i="5" s="1"/>
  <c r="Z87" i="3"/>
  <c r="AX66" i="5" s="1"/>
  <c r="AP87" i="3"/>
  <c r="AX82" i="5" s="1"/>
  <c r="BF87" i="3"/>
  <c r="AX98" i="5" s="1"/>
  <c r="AA87" i="3"/>
  <c r="AX67" i="5" s="1"/>
  <c r="AQ87" i="3"/>
  <c r="AX83" i="5" s="1"/>
  <c r="AB87" i="3"/>
  <c r="AX68" i="5" s="1"/>
  <c r="AR87" i="3"/>
  <c r="AX84" i="5" s="1"/>
  <c r="M87" i="3"/>
  <c r="AX53" i="5" s="1"/>
  <c r="AC87" i="3"/>
  <c r="AX69" i="5" s="1"/>
  <c r="AS87" i="3"/>
  <c r="AX85" i="5" s="1"/>
  <c r="N87" i="3"/>
  <c r="AX54" i="5" s="1"/>
  <c r="AD87" i="3"/>
  <c r="AX70" i="5" s="1"/>
  <c r="AT87" i="3"/>
  <c r="AX86" i="5" s="1"/>
  <c r="O87" i="3"/>
  <c r="AX55" i="5" s="1"/>
  <c r="AE87" i="3"/>
  <c r="AX71" i="5" s="1"/>
  <c r="AU87" i="3"/>
  <c r="AX87" i="5" s="1"/>
  <c r="P87" i="3"/>
  <c r="AX56" i="5" s="1"/>
  <c r="AF87" i="3"/>
  <c r="AX72" i="5" s="1"/>
  <c r="AV87" i="3"/>
  <c r="AX88" i="5" s="1"/>
  <c r="Q87" i="3"/>
  <c r="AX57" i="5" s="1"/>
  <c r="AG87" i="3"/>
  <c r="AX73" i="5" s="1"/>
  <c r="AW87" i="3"/>
  <c r="AX89" i="5" s="1"/>
  <c r="R87" i="3"/>
  <c r="AX58" i="5" s="1"/>
  <c r="AH87" i="3"/>
  <c r="AX74" i="5" s="1"/>
  <c r="AX87" i="3"/>
  <c r="AX90" i="5" s="1"/>
  <c r="S87" i="3"/>
  <c r="AX59" i="5" s="1"/>
  <c r="AI87" i="3"/>
  <c r="AX75" i="5" s="1"/>
  <c r="AY87" i="3"/>
  <c r="AX91" i="5" s="1"/>
  <c r="T87" i="3"/>
  <c r="AX60" i="5" s="1"/>
  <c r="AJ87" i="3"/>
  <c r="AX76" i="5" s="1"/>
  <c r="AZ87" i="3"/>
  <c r="AX92" i="5" s="1"/>
  <c r="U87" i="3"/>
  <c r="AX61" i="5" s="1"/>
  <c r="AK87" i="3"/>
  <c r="AX77" i="5" s="1"/>
  <c r="BA87" i="3"/>
  <c r="AX93" i="5" s="1"/>
  <c r="V87" i="3"/>
  <c r="AX62" i="5" s="1"/>
  <c r="AL87" i="3"/>
  <c r="AX78" i="5" s="1"/>
  <c r="BB87" i="3"/>
  <c r="AX94" i="5" s="1"/>
  <c r="W87" i="3"/>
  <c r="AX63" i="5" s="1"/>
  <c r="AM87" i="3"/>
  <c r="AX79" i="5" s="1"/>
  <c r="X87" i="3"/>
  <c r="AX64" i="5" s="1"/>
  <c r="AN87" i="3"/>
  <c r="AX80" i="5" s="1"/>
  <c r="BC87" i="3"/>
  <c r="AX95" i="5" s="1"/>
  <c r="BD87" i="3"/>
  <c r="AX96" i="5" s="1"/>
  <c r="L87" i="3"/>
  <c r="AX52" i="5" s="1"/>
  <c r="Q28" i="3"/>
  <c r="AR27" i="3" s="1"/>
  <c r="AN27" i="3"/>
  <c r="AO27" i="3"/>
  <c r="AO29" i="3"/>
  <c r="AN29" i="3"/>
  <c r="AO25" i="3"/>
  <c r="AN25" i="3"/>
  <c r="K25" i="3"/>
  <c r="L33" i="3"/>
  <c r="S32" i="3"/>
  <c r="Q32" i="3"/>
  <c r="M32" i="3"/>
  <c r="N32" i="3" s="1"/>
  <c r="K32" i="3"/>
  <c r="J70" i="2"/>
  <c r="Z70" i="2"/>
  <c r="AP70" i="2"/>
  <c r="BF70" i="2"/>
  <c r="K70" i="2"/>
  <c r="AA70" i="2"/>
  <c r="AQ70" i="2"/>
  <c r="L70" i="2"/>
  <c r="AB70" i="2"/>
  <c r="AR70" i="2"/>
  <c r="M70" i="2"/>
  <c r="AC70" i="2"/>
  <c r="AS70" i="2"/>
  <c r="N70" i="2"/>
  <c r="AD70" i="2"/>
  <c r="AT70" i="2"/>
  <c r="O70" i="2"/>
  <c r="AE70" i="2"/>
  <c r="AU70" i="2"/>
  <c r="P70" i="2"/>
  <c r="AF70" i="2"/>
  <c r="AV70" i="2"/>
  <c r="Q70" i="2"/>
  <c r="AG70" i="2"/>
  <c r="AW70" i="2"/>
  <c r="R70" i="2"/>
  <c r="AH70" i="2"/>
  <c r="AX70" i="2"/>
  <c r="H70" i="2"/>
  <c r="S70" i="2"/>
  <c r="AI70" i="2"/>
  <c r="AY70" i="2"/>
  <c r="T70" i="2"/>
  <c r="AJ70" i="2"/>
  <c r="AZ70" i="2"/>
  <c r="U70" i="2"/>
  <c r="AK70" i="2"/>
  <c r="BA70" i="2"/>
  <c r="V70" i="2"/>
  <c r="AL70" i="2"/>
  <c r="BB70" i="2"/>
  <c r="W70" i="2"/>
  <c r="AM70" i="2"/>
  <c r="BC70" i="2"/>
  <c r="X70" i="2"/>
  <c r="AN70" i="2"/>
  <c r="BD70" i="2"/>
  <c r="I70" i="2"/>
  <c r="Y70" i="2"/>
  <c r="AO70" i="2"/>
  <c r="BE70" i="2"/>
  <c r="S50" i="2"/>
  <c r="AG63" i="4" s="1"/>
  <c r="AI50" i="2"/>
  <c r="AG79" i="4" s="1"/>
  <c r="AY50" i="2"/>
  <c r="AG95" i="4" s="1"/>
  <c r="T50" i="2"/>
  <c r="AG64" i="4" s="1"/>
  <c r="AJ50" i="2"/>
  <c r="AG80" i="4" s="1"/>
  <c r="AZ50" i="2"/>
  <c r="AG96" i="4" s="1"/>
  <c r="U50" i="2"/>
  <c r="AG65" i="4" s="1"/>
  <c r="BA50" i="2"/>
  <c r="AG97" i="4" s="1"/>
  <c r="V50" i="2"/>
  <c r="AG66" i="4" s="1"/>
  <c r="AL50" i="2"/>
  <c r="AG82" i="4" s="1"/>
  <c r="BB50" i="2"/>
  <c r="AG98" i="4" s="1"/>
  <c r="W50" i="2"/>
  <c r="AG67" i="4" s="1"/>
  <c r="AM50" i="2"/>
  <c r="AG83" i="4" s="1"/>
  <c r="BC50" i="2"/>
  <c r="AG99" i="4" s="1"/>
  <c r="X50" i="2"/>
  <c r="AG68" i="4" s="1"/>
  <c r="AN50" i="2"/>
  <c r="AG84" i="4" s="1"/>
  <c r="BD50" i="2"/>
  <c r="AG100" i="4" s="1"/>
  <c r="I50" i="2"/>
  <c r="Y50" i="2"/>
  <c r="AG69" i="4" s="1"/>
  <c r="AO50" i="2"/>
  <c r="AG85" i="4" s="1"/>
  <c r="BE50" i="2"/>
  <c r="AG101" i="4" s="1"/>
  <c r="J50" i="2"/>
  <c r="AG54" i="4" s="1"/>
  <c r="Z50" i="2"/>
  <c r="AG70" i="4" s="1"/>
  <c r="AP50" i="2"/>
  <c r="AG86" i="4" s="1"/>
  <c r="BF50" i="2"/>
  <c r="AG102" i="4" s="1"/>
  <c r="K50" i="2"/>
  <c r="AG55" i="4" s="1"/>
  <c r="AA50" i="2"/>
  <c r="AG71" i="4" s="1"/>
  <c r="AQ50" i="2"/>
  <c r="AG87" i="4" s="1"/>
  <c r="L50" i="2"/>
  <c r="AG56" i="4" s="1"/>
  <c r="AB50" i="2"/>
  <c r="AG72" i="4" s="1"/>
  <c r="AR50" i="2"/>
  <c r="AG88" i="4" s="1"/>
  <c r="M50" i="2"/>
  <c r="AG57" i="4" s="1"/>
  <c r="AC50" i="2"/>
  <c r="AG73" i="4" s="1"/>
  <c r="AS50" i="2"/>
  <c r="AG89" i="4" s="1"/>
  <c r="N50" i="2"/>
  <c r="AG58" i="4" s="1"/>
  <c r="AD50" i="2"/>
  <c r="AG74" i="4" s="1"/>
  <c r="AT50" i="2"/>
  <c r="AG90" i="4" s="1"/>
  <c r="O50" i="2"/>
  <c r="AG59" i="4" s="1"/>
  <c r="AE50" i="2"/>
  <c r="AG75" i="4" s="1"/>
  <c r="AU50" i="2"/>
  <c r="AG91" i="4" s="1"/>
  <c r="R50" i="2"/>
  <c r="AG62" i="4" s="1"/>
  <c r="AH50" i="2"/>
  <c r="AG78" i="4" s="1"/>
  <c r="AX50" i="2"/>
  <c r="AG94" i="4" s="1"/>
  <c r="P50" i="2"/>
  <c r="AG60" i="4" s="1"/>
  <c r="Q50" i="2"/>
  <c r="AG61" i="4" s="1"/>
  <c r="AF50" i="2"/>
  <c r="AG76" i="4" s="1"/>
  <c r="AG50" i="2"/>
  <c r="AG77" i="4" s="1"/>
  <c r="AV50" i="2"/>
  <c r="AG92" i="4" s="1"/>
  <c r="AW50" i="2"/>
  <c r="AG93" i="4" s="1"/>
  <c r="N76" i="2"/>
  <c r="AD76" i="2"/>
  <c r="AT76" i="2"/>
  <c r="O76" i="2"/>
  <c r="AE76" i="2"/>
  <c r="AU76" i="2"/>
  <c r="P76" i="2"/>
  <c r="AF76" i="2"/>
  <c r="AV76" i="2"/>
  <c r="H76" i="2"/>
  <c r="Q76" i="2"/>
  <c r="AG76" i="2"/>
  <c r="AW76" i="2"/>
  <c r="R76" i="2"/>
  <c r="AH76" i="2"/>
  <c r="AX76" i="2"/>
  <c r="S76" i="2"/>
  <c r="AI76" i="2"/>
  <c r="AY76" i="2"/>
  <c r="T76" i="2"/>
  <c r="AJ76" i="2"/>
  <c r="AZ76" i="2"/>
  <c r="U76" i="2"/>
  <c r="AK76" i="2"/>
  <c r="BA76" i="2"/>
  <c r="V76" i="2"/>
  <c r="AL76" i="2"/>
  <c r="BB76" i="2"/>
  <c r="W76" i="2"/>
  <c r="AM76" i="2"/>
  <c r="BC76" i="2"/>
  <c r="X76" i="2"/>
  <c r="AN76" i="2"/>
  <c r="BD76" i="2"/>
  <c r="I76" i="2"/>
  <c r="Y76" i="2"/>
  <c r="AO76" i="2"/>
  <c r="BE76" i="2"/>
  <c r="J76" i="2"/>
  <c r="Z76" i="2"/>
  <c r="AP76" i="2"/>
  <c r="BF76" i="2"/>
  <c r="K76" i="2"/>
  <c r="AA76" i="2"/>
  <c r="AQ76" i="2"/>
  <c r="L76" i="2"/>
  <c r="AB76" i="2"/>
  <c r="AR76" i="2"/>
  <c r="M76" i="2"/>
  <c r="AC76" i="2"/>
  <c r="AS76" i="2"/>
  <c r="X71" i="2"/>
  <c r="AN71" i="2"/>
  <c r="BD71" i="2"/>
  <c r="I71" i="2"/>
  <c r="Y71" i="2"/>
  <c r="AO71" i="2"/>
  <c r="BE71" i="2"/>
  <c r="J71" i="2"/>
  <c r="Z71" i="2"/>
  <c r="AP71" i="2"/>
  <c r="BF71" i="2"/>
  <c r="K71" i="2"/>
  <c r="AA71" i="2"/>
  <c r="AQ71" i="2"/>
  <c r="L71" i="2"/>
  <c r="AB71" i="2"/>
  <c r="AR71" i="2"/>
  <c r="M71" i="2"/>
  <c r="AC71" i="2"/>
  <c r="AS71" i="2"/>
  <c r="N71" i="2"/>
  <c r="AD71" i="2"/>
  <c r="AT71" i="2"/>
  <c r="O71" i="2"/>
  <c r="AE71" i="2"/>
  <c r="AU71" i="2"/>
  <c r="H71" i="2"/>
  <c r="P71" i="2"/>
  <c r="AF71" i="2"/>
  <c r="AV71" i="2"/>
  <c r="Q71" i="2"/>
  <c r="AG71" i="2"/>
  <c r="AW71" i="2"/>
  <c r="R71" i="2"/>
  <c r="AH71" i="2"/>
  <c r="AX71" i="2"/>
  <c r="S71" i="2"/>
  <c r="AI71" i="2"/>
  <c r="AY71" i="2"/>
  <c r="T71" i="2"/>
  <c r="AJ71" i="2"/>
  <c r="AZ71" i="2"/>
  <c r="U71" i="2"/>
  <c r="AK71" i="2"/>
  <c r="BA71" i="2"/>
  <c r="V71" i="2"/>
  <c r="AL71" i="2"/>
  <c r="BB71" i="2"/>
  <c r="W71" i="2"/>
  <c r="AM71" i="2"/>
  <c r="BC71" i="2"/>
  <c r="Q51" i="2"/>
  <c r="AG51" i="2"/>
  <c r="AW51" i="2"/>
  <c r="R51" i="2"/>
  <c r="AH51" i="2"/>
  <c r="AX51" i="2"/>
  <c r="S51" i="2"/>
  <c r="AI51" i="2"/>
  <c r="AY51" i="2"/>
  <c r="T51" i="2"/>
  <c r="AJ51" i="2"/>
  <c r="AZ51" i="2"/>
  <c r="U51" i="2"/>
  <c r="AK51" i="2"/>
  <c r="BA51" i="2"/>
  <c r="V51" i="2"/>
  <c r="AL51" i="2"/>
  <c r="BB51" i="2"/>
  <c r="W51" i="2"/>
  <c r="AM51" i="2"/>
  <c r="BC51" i="2"/>
  <c r="X51" i="2"/>
  <c r="AN51" i="2"/>
  <c r="BD51" i="2"/>
  <c r="I51" i="2"/>
  <c r="Y51" i="2"/>
  <c r="AO51" i="2"/>
  <c r="BE51" i="2"/>
  <c r="J51" i="2"/>
  <c r="Z51" i="2"/>
  <c r="AP51" i="2"/>
  <c r="BF51" i="2"/>
  <c r="K51" i="2"/>
  <c r="AA51" i="2"/>
  <c r="AQ51" i="2"/>
  <c r="L51" i="2"/>
  <c r="AB51" i="2"/>
  <c r="AR51" i="2"/>
  <c r="M51" i="2"/>
  <c r="AC51" i="2"/>
  <c r="AS51" i="2"/>
  <c r="P51" i="2"/>
  <c r="AF51" i="2"/>
  <c r="AV51" i="2"/>
  <c r="N51" i="2"/>
  <c r="O51" i="2"/>
  <c r="AD51" i="2"/>
  <c r="AE51" i="2"/>
  <c r="AT51" i="2"/>
  <c r="AU51" i="2"/>
  <c r="K62" i="2"/>
  <c r="AX255" i="4" s="1"/>
  <c r="AA62" i="2"/>
  <c r="AX271" i="4" s="1"/>
  <c r="AQ62" i="2"/>
  <c r="AX287" i="4" s="1"/>
  <c r="L62" i="2"/>
  <c r="AX256" i="4" s="1"/>
  <c r="AB62" i="2"/>
  <c r="AX272" i="4" s="1"/>
  <c r="AR62" i="2"/>
  <c r="AX288" i="4" s="1"/>
  <c r="M62" i="2"/>
  <c r="AX257" i="4" s="1"/>
  <c r="AC62" i="2"/>
  <c r="AX273" i="4" s="1"/>
  <c r="AS62" i="2"/>
  <c r="AX289" i="4" s="1"/>
  <c r="N62" i="2"/>
  <c r="AX258" i="4" s="1"/>
  <c r="AD62" i="2"/>
  <c r="AX274" i="4" s="1"/>
  <c r="AT62" i="2"/>
  <c r="AX290" i="4" s="1"/>
  <c r="O62" i="2"/>
  <c r="AX259" i="4" s="1"/>
  <c r="AE62" i="2"/>
  <c r="AX275" i="4" s="1"/>
  <c r="AU62" i="2"/>
  <c r="AX291" i="4" s="1"/>
  <c r="P62" i="2"/>
  <c r="AX260" i="4" s="1"/>
  <c r="AF62" i="2"/>
  <c r="AX276" i="4" s="1"/>
  <c r="Q62" i="2"/>
  <c r="AX261" i="4" s="1"/>
  <c r="AG62" i="2"/>
  <c r="AX277" i="4" s="1"/>
  <c r="AW62" i="2"/>
  <c r="AX293" i="4" s="1"/>
  <c r="R62" i="2"/>
  <c r="AX262" i="4" s="1"/>
  <c r="AH62" i="2"/>
  <c r="AX278" i="4" s="1"/>
  <c r="AX62" i="2"/>
  <c r="AX294" i="4" s="1"/>
  <c r="S62" i="2"/>
  <c r="AX263" i="4" s="1"/>
  <c r="AI62" i="2"/>
  <c r="AX279" i="4" s="1"/>
  <c r="AY62" i="2"/>
  <c r="AX295" i="4" s="1"/>
  <c r="T62" i="2"/>
  <c r="AX264" i="4" s="1"/>
  <c r="AJ62" i="2"/>
  <c r="AX280" i="4" s="1"/>
  <c r="AZ62" i="2"/>
  <c r="AX296" i="4" s="1"/>
  <c r="U62" i="2"/>
  <c r="AX265" i="4" s="1"/>
  <c r="AK62" i="2"/>
  <c r="AX281" i="4" s="1"/>
  <c r="BA62" i="2"/>
  <c r="AX297" i="4" s="1"/>
  <c r="V62" i="2"/>
  <c r="AX266" i="4" s="1"/>
  <c r="AL62" i="2"/>
  <c r="AX282" i="4" s="1"/>
  <c r="BB62" i="2"/>
  <c r="AX298" i="4" s="1"/>
  <c r="W62" i="2"/>
  <c r="AX267" i="4" s="1"/>
  <c r="AM62" i="2"/>
  <c r="AX283" i="4" s="1"/>
  <c r="BC62" i="2"/>
  <c r="AX299" i="4" s="1"/>
  <c r="J62" i="2"/>
  <c r="AX254" i="4" s="1"/>
  <c r="Z62" i="2"/>
  <c r="AX270" i="4" s="1"/>
  <c r="AP62" i="2"/>
  <c r="AX286" i="4" s="1"/>
  <c r="BF62" i="2"/>
  <c r="AX302" i="4" s="1"/>
  <c r="X62" i="2"/>
  <c r="AX268" i="4" s="1"/>
  <c r="Y62" i="2"/>
  <c r="AX269" i="4" s="1"/>
  <c r="AN62" i="2"/>
  <c r="AX284" i="4" s="1"/>
  <c r="AO62" i="2"/>
  <c r="AX285" i="4" s="1"/>
  <c r="AV62" i="2"/>
  <c r="AX292" i="4" s="1"/>
  <c r="BD62" i="2"/>
  <c r="AX300" i="4" s="1"/>
  <c r="BE62" i="2"/>
  <c r="AX301" i="4" s="1"/>
  <c r="I62" i="2"/>
  <c r="AK27" i="2"/>
  <c r="AK29" i="2" s="1"/>
  <c r="S58" i="2"/>
  <c r="AI58" i="2"/>
  <c r="AY58" i="2"/>
  <c r="T58" i="2"/>
  <c r="AJ58" i="2"/>
  <c r="AZ58" i="2"/>
  <c r="U58" i="2"/>
  <c r="AK58" i="2"/>
  <c r="BA58" i="2"/>
  <c r="V58" i="2"/>
  <c r="AL58" i="2"/>
  <c r="BB58" i="2"/>
  <c r="W58" i="2"/>
  <c r="AM58" i="2"/>
  <c r="BC58" i="2"/>
  <c r="X58" i="2"/>
  <c r="AN58" i="2"/>
  <c r="BD58" i="2"/>
  <c r="I58" i="2"/>
  <c r="Y58" i="2"/>
  <c r="AO58" i="2"/>
  <c r="BE58" i="2"/>
  <c r="J58" i="2"/>
  <c r="Z58" i="2"/>
  <c r="AP58" i="2"/>
  <c r="BF58" i="2"/>
  <c r="K58" i="2"/>
  <c r="AA58" i="2"/>
  <c r="AQ58" i="2"/>
  <c r="L58" i="2"/>
  <c r="AB58" i="2"/>
  <c r="AR58" i="2"/>
  <c r="M58" i="2"/>
  <c r="AC58" i="2"/>
  <c r="AS58" i="2"/>
  <c r="N58" i="2"/>
  <c r="AD58" i="2"/>
  <c r="AT58" i="2"/>
  <c r="O58" i="2"/>
  <c r="AE58" i="2"/>
  <c r="AU58" i="2"/>
  <c r="R58" i="2"/>
  <c r="AH58" i="2"/>
  <c r="AX58" i="2"/>
  <c r="P58" i="2"/>
  <c r="Q58" i="2"/>
  <c r="AF58" i="2"/>
  <c r="AG58" i="2"/>
  <c r="AV58" i="2"/>
  <c r="AW58" i="2"/>
  <c r="Q28" i="2"/>
  <c r="AN27" i="2" s="1"/>
  <c r="AN29" i="2" s="1"/>
  <c r="AL28" i="2"/>
  <c r="AM28" i="2"/>
  <c r="AI23" i="2"/>
  <c r="H43" i="2" s="1"/>
  <c r="AJ23" i="2"/>
  <c r="H44" i="2" s="1"/>
  <c r="AH24" i="2"/>
  <c r="AJ27" i="2"/>
  <c r="AJ29" i="2" s="1"/>
  <c r="AI27" i="2"/>
  <c r="AI29" i="2" s="1"/>
  <c r="N24" i="2"/>
  <c r="AK24" i="2"/>
  <c r="H52" i="2" s="1"/>
  <c r="AI25" i="2"/>
  <c r="H57" i="2" s="1"/>
  <c r="AH25" i="2"/>
  <c r="H56" i="2" s="1"/>
  <c r="AN23" i="2"/>
  <c r="AM23" i="2"/>
  <c r="AM25" i="2"/>
  <c r="H61" i="2" s="1"/>
  <c r="AN24" i="2"/>
  <c r="H55" i="2" s="1"/>
  <c r="AM24" i="2"/>
  <c r="H54" i="2" s="1"/>
  <c r="P29" i="2"/>
  <c r="BG51" i="2" a="1"/>
  <c r="BG51" i="2" s="1"/>
  <c r="K28" i="2"/>
  <c r="N27" i="2"/>
  <c r="AK25" i="2" s="1"/>
  <c r="H59" i="2" s="1"/>
  <c r="BG50" i="2" a="1"/>
  <c r="BG50" i="2" s="1"/>
  <c r="K24" i="2"/>
  <c r="AI86" i="3" l="1"/>
  <c r="AQ86" i="3"/>
  <c r="AX86" i="3"/>
  <c r="AY86" i="3"/>
  <c r="AV86" i="3"/>
  <c r="AA86" i="3"/>
  <c r="AB86" i="3"/>
  <c r="AH86" i="3"/>
  <c r="U86" i="3"/>
  <c r="T86" i="3"/>
  <c r="L86" i="3"/>
  <c r="AK86" i="3"/>
  <c r="N86" i="3"/>
  <c r="AW86" i="3"/>
  <c r="AP86" i="3"/>
  <c r="BF86" i="3"/>
  <c r="AE86" i="3"/>
  <c r="AU86" i="3"/>
  <c r="W86" i="3"/>
  <c r="X86" i="3"/>
  <c r="AM86" i="3"/>
  <c r="S86" i="3"/>
  <c r="BE86" i="3"/>
  <c r="BD86" i="3"/>
  <c r="Q86" i="3"/>
  <c r="AF86" i="3"/>
  <c r="R86" i="3"/>
  <c r="AS86" i="3"/>
  <c r="AG86" i="3"/>
  <c r="AD86" i="3"/>
  <c r="AJ86" i="3"/>
  <c r="AO86" i="3"/>
  <c r="Y86" i="3"/>
  <c r="M86" i="3"/>
  <c r="BC86" i="3"/>
  <c r="BB86" i="3"/>
  <c r="AN86" i="3"/>
  <c r="Z86" i="3"/>
  <c r="O86" i="3"/>
  <c r="AL86" i="3"/>
  <c r="AR86" i="3"/>
  <c r="AT86" i="3"/>
  <c r="V86" i="3"/>
  <c r="BA86" i="3"/>
  <c r="AZ86" i="3"/>
  <c r="AC86" i="3"/>
  <c r="P86" i="3"/>
  <c r="AS27" i="3"/>
  <c r="S90" i="3" s="1"/>
  <c r="AX203" i="5" s="1"/>
  <c r="AQ27" i="3"/>
  <c r="AK48" i="2"/>
  <c r="P281" i="4" s="1"/>
  <c r="H48" i="2"/>
  <c r="H47" i="2"/>
  <c r="AK47" i="2"/>
  <c r="P231" i="4" s="1"/>
  <c r="AK49" i="2"/>
  <c r="AG31" i="4" s="1"/>
  <c r="H49" i="2"/>
  <c r="AL27" i="2"/>
  <c r="AL29" i="2" s="1"/>
  <c r="M89" i="3"/>
  <c r="AX149" i="5" s="1"/>
  <c r="AC89" i="3"/>
  <c r="AX165" i="5" s="1"/>
  <c r="AS89" i="3"/>
  <c r="AX181" i="5" s="1"/>
  <c r="N89" i="3"/>
  <c r="AX150" i="5" s="1"/>
  <c r="AD89" i="3"/>
  <c r="AX166" i="5" s="1"/>
  <c r="AT89" i="3"/>
  <c r="AX182" i="5" s="1"/>
  <c r="O89" i="3"/>
  <c r="AX151" i="5" s="1"/>
  <c r="AE89" i="3"/>
  <c r="AX167" i="5" s="1"/>
  <c r="AU89" i="3"/>
  <c r="AX183" i="5" s="1"/>
  <c r="P89" i="3"/>
  <c r="AX152" i="5" s="1"/>
  <c r="AF89" i="3"/>
  <c r="AX168" i="5" s="1"/>
  <c r="AV89" i="3"/>
  <c r="AX184" i="5" s="1"/>
  <c r="Q89" i="3"/>
  <c r="AX153" i="5" s="1"/>
  <c r="AG89" i="3"/>
  <c r="AX169" i="5" s="1"/>
  <c r="AW89" i="3"/>
  <c r="AX185" i="5" s="1"/>
  <c r="R89" i="3"/>
  <c r="AX154" i="5" s="1"/>
  <c r="AH89" i="3"/>
  <c r="AX170" i="5" s="1"/>
  <c r="AX89" i="3"/>
  <c r="AX186" i="5" s="1"/>
  <c r="S89" i="3"/>
  <c r="AX155" i="5" s="1"/>
  <c r="AI89" i="3"/>
  <c r="AX171" i="5" s="1"/>
  <c r="AY89" i="3"/>
  <c r="AX187" i="5" s="1"/>
  <c r="T89" i="3"/>
  <c r="AX156" i="5" s="1"/>
  <c r="AJ89" i="3"/>
  <c r="AX172" i="5" s="1"/>
  <c r="AZ89" i="3"/>
  <c r="AX188" i="5" s="1"/>
  <c r="U89" i="3"/>
  <c r="AX157" i="5" s="1"/>
  <c r="AK89" i="3"/>
  <c r="AX173" i="5" s="1"/>
  <c r="BA89" i="3"/>
  <c r="AX189" i="5" s="1"/>
  <c r="V89" i="3"/>
  <c r="AX158" i="5" s="1"/>
  <c r="AL89" i="3"/>
  <c r="AX174" i="5" s="1"/>
  <c r="BB89" i="3"/>
  <c r="AX190" i="5" s="1"/>
  <c r="W89" i="3"/>
  <c r="AX159" i="5" s="1"/>
  <c r="AM89" i="3"/>
  <c r="AX175" i="5" s="1"/>
  <c r="BC89" i="3"/>
  <c r="AX191" i="5" s="1"/>
  <c r="X89" i="3"/>
  <c r="AX160" i="5" s="1"/>
  <c r="AN89" i="3"/>
  <c r="AX176" i="5" s="1"/>
  <c r="BD89" i="3"/>
  <c r="AX192" i="5" s="1"/>
  <c r="Z89" i="3"/>
  <c r="AX162" i="5" s="1"/>
  <c r="Y89" i="3"/>
  <c r="AX161" i="5" s="1"/>
  <c r="AA89" i="3"/>
  <c r="AX163" i="5" s="1"/>
  <c r="AB89" i="3"/>
  <c r="AX164" i="5" s="1"/>
  <c r="AO89" i="3"/>
  <c r="AX177" i="5" s="1"/>
  <c r="AP89" i="3"/>
  <c r="AX178" i="5" s="1"/>
  <c r="AQ89" i="3"/>
  <c r="AX179" i="5" s="1"/>
  <c r="AR89" i="3"/>
  <c r="AX180" i="5" s="1"/>
  <c r="BE89" i="3"/>
  <c r="AX193" i="5" s="1"/>
  <c r="BF89" i="3"/>
  <c r="AX194" i="5" s="1"/>
  <c r="L89" i="3"/>
  <c r="AX148" i="5" s="1"/>
  <c r="AA88" i="3"/>
  <c r="AX115" i="5" s="1"/>
  <c r="AQ88" i="3"/>
  <c r="AX131" i="5" s="1"/>
  <c r="AB88" i="3"/>
  <c r="AX116" i="5" s="1"/>
  <c r="AR88" i="3"/>
  <c r="AX132" i="5" s="1"/>
  <c r="M88" i="3"/>
  <c r="AX101" i="5" s="1"/>
  <c r="AC88" i="3"/>
  <c r="AX117" i="5" s="1"/>
  <c r="AS88" i="3"/>
  <c r="AX133" i="5" s="1"/>
  <c r="N88" i="3"/>
  <c r="AX102" i="5" s="1"/>
  <c r="AD88" i="3"/>
  <c r="AX118" i="5" s="1"/>
  <c r="AT88" i="3"/>
  <c r="AX134" i="5" s="1"/>
  <c r="O88" i="3"/>
  <c r="AX103" i="5" s="1"/>
  <c r="AE88" i="3"/>
  <c r="AX119" i="5" s="1"/>
  <c r="AU88" i="3"/>
  <c r="AX135" i="5" s="1"/>
  <c r="P88" i="3"/>
  <c r="AX104" i="5" s="1"/>
  <c r="AF88" i="3"/>
  <c r="AX120" i="5" s="1"/>
  <c r="AV88" i="3"/>
  <c r="AX136" i="5" s="1"/>
  <c r="Q88" i="3"/>
  <c r="AX105" i="5" s="1"/>
  <c r="AG88" i="3"/>
  <c r="AX121" i="5" s="1"/>
  <c r="AW88" i="3"/>
  <c r="AX137" i="5" s="1"/>
  <c r="R88" i="3"/>
  <c r="AX106" i="5" s="1"/>
  <c r="AH88" i="3"/>
  <c r="AX122" i="5" s="1"/>
  <c r="AX88" i="3"/>
  <c r="AX138" i="5" s="1"/>
  <c r="S88" i="3"/>
  <c r="AX107" i="5" s="1"/>
  <c r="AI88" i="3"/>
  <c r="AX123" i="5" s="1"/>
  <c r="AY88" i="3"/>
  <c r="AX139" i="5" s="1"/>
  <c r="T88" i="3"/>
  <c r="AX108" i="5" s="1"/>
  <c r="AJ88" i="3"/>
  <c r="AX124" i="5" s="1"/>
  <c r="AZ88" i="3"/>
  <c r="AX140" i="5" s="1"/>
  <c r="U88" i="3"/>
  <c r="AX109" i="5" s="1"/>
  <c r="AK88" i="3"/>
  <c r="AX125" i="5" s="1"/>
  <c r="BA88" i="3"/>
  <c r="AX141" i="5" s="1"/>
  <c r="V88" i="3"/>
  <c r="AX110" i="5" s="1"/>
  <c r="AL88" i="3"/>
  <c r="AX126" i="5" s="1"/>
  <c r="BB88" i="3"/>
  <c r="AX142" i="5" s="1"/>
  <c r="W88" i="3"/>
  <c r="AX111" i="5" s="1"/>
  <c r="AM88" i="3"/>
  <c r="AX127" i="5" s="1"/>
  <c r="BC88" i="3"/>
  <c r="AX143" i="5" s="1"/>
  <c r="X88" i="3"/>
  <c r="AX112" i="5" s="1"/>
  <c r="AN88" i="3"/>
  <c r="AX128" i="5" s="1"/>
  <c r="BD88" i="3"/>
  <c r="AX144" i="5" s="1"/>
  <c r="BE88" i="3"/>
  <c r="AX145" i="5" s="1"/>
  <c r="BF88" i="3"/>
  <c r="AX146" i="5" s="1"/>
  <c r="AP88" i="3"/>
  <c r="AX130" i="5" s="1"/>
  <c r="Y88" i="3"/>
  <c r="AX113" i="5" s="1"/>
  <c r="Z88" i="3"/>
  <c r="AX114" i="5" s="1"/>
  <c r="AO88" i="3"/>
  <c r="AX129" i="5" s="1"/>
  <c r="L88" i="3"/>
  <c r="AX100" i="5" s="1"/>
  <c r="O90" i="3"/>
  <c r="AX199" i="5" s="1"/>
  <c r="AE90" i="3"/>
  <c r="AX215" i="5" s="1"/>
  <c r="AU90" i="3"/>
  <c r="AX231" i="5" s="1"/>
  <c r="P90" i="3"/>
  <c r="AX200" i="5" s="1"/>
  <c r="AF90" i="3"/>
  <c r="AX216" i="5" s="1"/>
  <c r="AV90" i="3"/>
  <c r="AX232" i="5" s="1"/>
  <c r="Q90" i="3"/>
  <c r="AX201" i="5" s="1"/>
  <c r="AG90" i="3"/>
  <c r="AX217" i="5" s="1"/>
  <c r="AW90" i="3"/>
  <c r="AX233" i="5" s="1"/>
  <c r="R90" i="3"/>
  <c r="AX202" i="5" s="1"/>
  <c r="AH90" i="3"/>
  <c r="AX218" i="5" s="1"/>
  <c r="AI90" i="3"/>
  <c r="AX219" i="5" s="1"/>
  <c r="AY90" i="3"/>
  <c r="AX235" i="5" s="1"/>
  <c r="T90" i="3"/>
  <c r="AX204" i="5" s="1"/>
  <c r="AJ90" i="3"/>
  <c r="AX220" i="5" s="1"/>
  <c r="AZ90" i="3"/>
  <c r="AX236" i="5" s="1"/>
  <c r="U90" i="3"/>
  <c r="AX205" i="5" s="1"/>
  <c r="AK90" i="3"/>
  <c r="AX221" i="5" s="1"/>
  <c r="BA90" i="3"/>
  <c r="AX237" i="5" s="1"/>
  <c r="V90" i="3"/>
  <c r="AX206" i="5" s="1"/>
  <c r="AL90" i="3"/>
  <c r="AX222" i="5" s="1"/>
  <c r="W90" i="3"/>
  <c r="AX207" i="5" s="1"/>
  <c r="AM90" i="3"/>
  <c r="AX223" i="5" s="1"/>
  <c r="BC90" i="3"/>
  <c r="AX239" i="5" s="1"/>
  <c r="X90" i="3"/>
  <c r="AX208" i="5" s="1"/>
  <c r="AN90" i="3"/>
  <c r="AX224" i="5" s="1"/>
  <c r="BD90" i="3"/>
  <c r="AX240" i="5" s="1"/>
  <c r="Y90" i="3"/>
  <c r="AX209" i="5" s="1"/>
  <c r="AO90" i="3"/>
  <c r="AX225" i="5" s="1"/>
  <c r="BE90" i="3"/>
  <c r="AX241" i="5" s="1"/>
  <c r="Z90" i="3"/>
  <c r="AX210" i="5" s="1"/>
  <c r="AP90" i="3"/>
  <c r="AX226" i="5" s="1"/>
  <c r="BF90" i="3"/>
  <c r="AX242" i="5" s="1"/>
  <c r="AD90" i="3"/>
  <c r="AX214" i="5" s="1"/>
  <c r="AQ90" i="3"/>
  <c r="AX227" i="5" s="1"/>
  <c r="AR90" i="3"/>
  <c r="AX228" i="5" s="1"/>
  <c r="AS90" i="3"/>
  <c r="AX229" i="5" s="1"/>
  <c r="AT90" i="3"/>
  <c r="AX230" i="5" s="1"/>
  <c r="AX90" i="3"/>
  <c r="AX234" i="5" s="1"/>
  <c r="BB90" i="3"/>
  <c r="AX238" i="5" s="1"/>
  <c r="AC90" i="3"/>
  <c r="AX213" i="5" s="1"/>
  <c r="M90" i="3"/>
  <c r="AX197" i="5" s="1"/>
  <c r="N90" i="3"/>
  <c r="AX198" i="5" s="1"/>
  <c r="AA90" i="3"/>
  <c r="AX211" i="5" s="1"/>
  <c r="AB90" i="3"/>
  <c r="AX212" i="5" s="1"/>
  <c r="L90" i="3"/>
  <c r="AX196" i="5" s="1"/>
  <c r="Q26" i="3"/>
  <c r="Q24" i="3" s="1"/>
  <c r="M73" i="3"/>
  <c r="P5" i="5" s="1"/>
  <c r="AC73" i="3"/>
  <c r="P21" i="5" s="1"/>
  <c r="AS73" i="3"/>
  <c r="P37" i="5" s="1"/>
  <c r="N73" i="3"/>
  <c r="P6" i="5" s="1"/>
  <c r="AD73" i="3"/>
  <c r="P22" i="5" s="1"/>
  <c r="AT73" i="3"/>
  <c r="P38" i="5" s="1"/>
  <c r="O73" i="3"/>
  <c r="P7" i="5" s="1"/>
  <c r="AE73" i="3"/>
  <c r="P23" i="5" s="1"/>
  <c r="AU73" i="3"/>
  <c r="P39" i="5" s="1"/>
  <c r="P73" i="3"/>
  <c r="P8" i="5" s="1"/>
  <c r="AF73" i="3"/>
  <c r="P24" i="5" s="1"/>
  <c r="AV73" i="3"/>
  <c r="P40" i="5" s="1"/>
  <c r="Q73" i="3"/>
  <c r="P9" i="5" s="1"/>
  <c r="AG73" i="3"/>
  <c r="P25" i="5" s="1"/>
  <c r="AW73" i="3"/>
  <c r="P41" i="5" s="1"/>
  <c r="R73" i="3"/>
  <c r="P10" i="5" s="1"/>
  <c r="AH73" i="3"/>
  <c r="P26" i="5" s="1"/>
  <c r="AX73" i="3"/>
  <c r="P42" i="5" s="1"/>
  <c r="S73" i="3"/>
  <c r="P11" i="5" s="1"/>
  <c r="AI73" i="3"/>
  <c r="P27" i="5" s="1"/>
  <c r="AY73" i="3"/>
  <c r="P43" i="5" s="1"/>
  <c r="T73" i="3"/>
  <c r="P12" i="5" s="1"/>
  <c r="AJ73" i="3"/>
  <c r="P28" i="5" s="1"/>
  <c r="AZ73" i="3"/>
  <c r="P44" i="5" s="1"/>
  <c r="U73" i="3"/>
  <c r="P13" i="5" s="1"/>
  <c r="AK73" i="3"/>
  <c r="P29" i="5" s="1"/>
  <c r="BA73" i="3"/>
  <c r="P45" i="5" s="1"/>
  <c r="V73" i="3"/>
  <c r="P14" i="5" s="1"/>
  <c r="AL73" i="3"/>
  <c r="P30" i="5" s="1"/>
  <c r="BB73" i="3"/>
  <c r="P46" i="5" s="1"/>
  <c r="W73" i="3"/>
  <c r="P15" i="5" s="1"/>
  <c r="AM73" i="3"/>
  <c r="P31" i="5" s="1"/>
  <c r="BC73" i="3"/>
  <c r="P47" i="5" s="1"/>
  <c r="X73" i="3"/>
  <c r="P16" i="5" s="1"/>
  <c r="AN73" i="3"/>
  <c r="P32" i="5" s="1"/>
  <c r="BD73" i="3"/>
  <c r="P48" i="5" s="1"/>
  <c r="Y73" i="3"/>
  <c r="P17" i="5" s="1"/>
  <c r="AO73" i="3"/>
  <c r="P33" i="5" s="1"/>
  <c r="BE73" i="3"/>
  <c r="P49" i="5" s="1"/>
  <c r="Z73" i="3"/>
  <c r="P18" i="5" s="1"/>
  <c r="AP73" i="3"/>
  <c r="P34" i="5" s="1"/>
  <c r="BF73" i="3"/>
  <c r="P50" i="5" s="1"/>
  <c r="AA73" i="3"/>
  <c r="P19" i="5" s="1"/>
  <c r="AQ73" i="3"/>
  <c r="P35" i="5" s="1"/>
  <c r="AB73" i="3"/>
  <c r="P20" i="5" s="1"/>
  <c r="AR73" i="3"/>
  <c r="P36" i="5" s="1"/>
  <c r="L73" i="3"/>
  <c r="P4" i="5" s="1"/>
  <c r="O74" i="3"/>
  <c r="P55" i="5" s="1"/>
  <c r="AE74" i="3"/>
  <c r="P71" i="5" s="1"/>
  <c r="AU74" i="3"/>
  <c r="P87" i="5" s="1"/>
  <c r="P74" i="3"/>
  <c r="P56" i="5" s="1"/>
  <c r="AF74" i="3"/>
  <c r="P72" i="5" s="1"/>
  <c r="AV74" i="3"/>
  <c r="P88" i="5" s="1"/>
  <c r="Q74" i="3"/>
  <c r="P57" i="5" s="1"/>
  <c r="AG74" i="3"/>
  <c r="P73" i="5" s="1"/>
  <c r="AW74" i="3"/>
  <c r="P89" i="5" s="1"/>
  <c r="R74" i="3"/>
  <c r="P58" i="5" s="1"/>
  <c r="AH74" i="3"/>
  <c r="P74" i="5" s="1"/>
  <c r="AX74" i="3"/>
  <c r="P90" i="5" s="1"/>
  <c r="S74" i="3"/>
  <c r="P59" i="5" s="1"/>
  <c r="AI74" i="3"/>
  <c r="P75" i="5" s="1"/>
  <c r="AY74" i="3"/>
  <c r="P91" i="5" s="1"/>
  <c r="T74" i="3"/>
  <c r="P60" i="5" s="1"/>
  <c r="AJ74" i="3"/>
  <c r="P76" i="5" s="1"/>
  <c r="AZ74" i="3"/>
  <c r="P92" i="5" s="1"/>
  <c r="U74" i="3"/>
  <c r="P61" i="5" s="1"/>
  <c r="AK74" i="3"/>
  <c r="P77" i="5" s="1"/>
  <c r="BA74" i="3"/>
  <c r="P93" i="5" s="1"/>
  <c r="V74" i="3"/>
  <c r="P62" i="5" s="1"/>
  <c r="AL74" i="3"/>
  <c r="P78" i="5" s="1"/>
  <c r="BB74" i="3"/>
  <c r="P94" i="5" s="1"/>
  <c r="W74" i="3"/>
  <c r="P63" i="5" s="1"/>
  <c r="AM74" i="3"/>
  <c r="P79" i="5" s="1"/>
  <c r="BC74" i="3"/>
  <c r="P95" i="5" s="1"/>
  <c r="X74" i="3"/>
  <c r="P64" i="5" s="1"/>
  <c r="AN74" i="3"/>
  <c r="P80" i="5" s="1"/>
  <c r="BD74" i="3"/>
  <c r="P96" i="5" s="1"/>
  <c r="Y74" i="3"/>
  <c r="P65" i="5" s="1"/>
  <c r="AO74" i="3"/>
  <c r="P81" i="5" s="1"/>
  <c r="BE74" i="3"/>
  <c r="P97" i="5" s="1"/>
  <c r="Z74" i="3"/>
  <c r="P66" i="5" s="1"/>
  <c r="AP74" i="3"/>
  <c r="P82" i="5" s="1"/>
  <c r="BF74" i="3"/>
  <c r="P98" i="5" s="1"/>
  <c r="AA74" i="3"/>
  <c r="P67" i="5" s="1"/>
  <c r="AQ74" i="3"/>
  <c r="P83" i="5" s="1"/>
  <c r="AB74" i="3"/>
  <c r="P68" i="5" s="1"/>
  <c r="AR74" i="3"/>
  <c r="P84" i="5" s="1"/>
  <c r="M74" i="3"/>
  <c r="P53" i="5" s="1"/>
  <c r="AC74" i="3"/>
  <c r="P69" i="5" s="1"/>
  <c r="AS74" i="3"/>
  <c r="P85" i="5" s="1"/>
  <c r="N74" i="3"/>
  <c r="P54" i="5" s="1"/>
  <c r="AD74" i="3"/>
  <c r="P70" i="5" s="1"/>
  <c r="AT74" i="3"/>
  <c r="P86" i="5" s="1"/>
  <c r="L74" i="3"/>
  <c r="P52" i="5" s="1"/>
  <c r="Q91" i="3"/>
  <c r="BO9" i="5" s="1"/>
  <c r="AG91" i="3"/>
  <c r="BO25" i="5" s="1"/>
  <c r="AW91" i="3"/>
  <c r="BO41" i="5" s="1"/>
  <c r="R91" i="3"/>
  <c r="BO10" i="5" s="1"/>
  <c r="AH91" i="3"/>
  <c r="BO26" i="5" s="1"/>
  <c r="AX91" i="3"/>
  <c r="BO42" i="5" s="1"/>
  <c r="S91" i="3"/>
  <c r="BO11" i="5" s="1"/>
  <c r="AI91" i="3"/>
  <c r="BO27" i="5" s="1"/>
  <c r="AY91" i="3"/>
  <c r="BO43" i="5" s="1"/>
  <c r="U91" i="3"/>
  <c r="BO13" i="5" s="1"/>
  <c r="AK91" i="3"/>
  <c r="BO29" i="5" s="1"/>
  <c r="BA91" i="3"/>
  <c r="BO45" i="5" s="1"/>
  <c r="V91" i="3"/>
  <c r="BO14" i="5" s="1"/>
  <c r="AL91" i="3"/>
  <c r="BO30" i="5" s="1"/>
  <c r="BB91" i="3"/>
  <c r="BO46" i="5" s="1"/>
  <c r="W91" i="3"/>
  <c r="BO15" i="5" s="1"/>
  <c r="AM91" i="3"/>
  <c r="BO31" i="5" s="1"/>
  <c r="BC91" i="3"/>
  <c r="BO47" i="5" s="1"/>
  <c r="Y91" i="3"/>
  <c r="BO17" i="5" s="1"/>
  <c r="AO91" i="3"/>
  <c r="BO33" i="5" s="1"/>
  <c r="BE91" i="3"/>
  <c r="BO49" i="5" s="1"/>
  <c r="Z91" i="3"/>
  <c r="BO18" i="5" s="1"/>
  <c r="AP91" i="3"/>
  <c r="BO34" i="5" s="1"/>
  <c r="BF91" i="3"/>
  <c r="BO50" i="5" s="1"/>
  <c r="AA91" i="3"/>
  <c r="BO19" i="5" s="1"/>
  <c r="AQ91" i="3"/>
  <c r="BO35" i="5" s="1"/>
  <c r="AB91" i="3"/>
  <c r="BO20" i="5" s="1"/>
  <c r="AR91" i="3"/>
  <c r="BO36" i="5" s="1"/>
  <c r="AF91" i="3"/>
  <c r="BO24" i="5" s="1"/>
  <c r="AE91" i="3"/>
  <c r="BO23" i="5" s="1"/>
  <c r="AJ91" i="3"/>
  <c r="BO28" i="5" s="1"/>
  <c r="AN91" i="3"/>
  <c r="BO32" i="5" s="1"/>
  <c r="AS91" i="3"/>
  <c r="BO37" i="5" s="1"/>
  <c r="AT91" i="3"/>
  <c r="BO38" i="5" s="1"/>
  <c r="AU91" i="3"/>
  <c r="BO39" i="5" s="1"/>
  <c r="AV91" i="3"/>
  <c r="BO40" i="5" s="1"/>
  <c r="M91" i="3"/>
  <c r="BO5" i="5" s="1"/>
  <c r="AZ91" i="3"/>
  <c r="BO44" i="5" s="1"/>
  <c r="N91" i="3"/>
  <c r="BO6" i="5" s="1"/>
  <c r="BD91" i="3"/>
  <c r="BO48" i="5" s="1"/>
  <c r="O91" i="3"/>
  <c r="BO7" i="5" s="1"/>
  <c r="P91" i="3"/>
  <c r="BO8" i="5" s="1"/>
  <c r="T91" i="3"/>
  <c r="BO12" i="5" s="1"/>
  <c r="X91" i="3"/>
  <c r="BO16" i="5" s="1"/>
  <c r="AC91" i="3"/>
  <c r="BO21" i="5" s="1"/>
  <c r="AD91" i="3"/>
  <c r="BO22" i="5" s="1"/>
  <c r="L91" i="3"/>
  <c r="BO4" i="5" s="1"/>
  <c r="AN31" i="3"/>
  <c r="S92" i="3"/>
  <c r="AI92" i="3"/>
  <c r="AY92" i="3"/>
  <c r="T92" i="3"/>
  <c r="AJ92" i="3"/>
  <c r="AZ92" i="3"/>
  <c r="U92" i="3"/>
  <c r="AK92" i="3"/>
  <c r="BA92" i="3"/>
  <c r="W92" i="3"/>
  <c r="AM92" i="3"/>
  <c r="BC92" i="3"/>
  <c r="X92" i="3"/>
  <c r="AN92" i="3"/>
  <c r="BD92" i="3"/>
  <c r="Y92" i="3"/>
  <c r="AO92" i="3"/>
  <c r="BE92" i="3"/>
  <c r="AA92" i="3"/>
  <c r="AQ92" i="3"/>
  <c r="AB92" i="3"/>
  <c r="AR92" i="3"/>
  <c r="M92" i="3"/>
  <c r="AC92" i="3"/>
  <c r="AS92" i="3"/>
  <c r="AD92" i="3"/>
  <c r="AE92" i="3"/>
  <c r="AF92" i="3"/>
  <c r="AG92" i="3"/>
  <c r="AH92" i="3"/>
  <c r="AL92" i="3"/>
  <c r="AP92" i="3"/>
  <c r="AT92" i="3"/>
  <c r="AU92" i="3"/>
  <c r="N92" i="3"/>
  <c r="AV92" i="3"/>
  <c r="O92" i="3"/>
  <c r="AW92" i="3"/>
  <c r="P92" i="3"/>
  <c r="AX92" i="3"/>
  <c r="Q92" i="3"/>
  <c r="BB92" i="3"/>
  <c r="R92" i="3"/>
  <c r="BF92" i="3"/>
  <c r="Z92" i="3"/>
  <c r="V92" i="3"/>
  <c r="L92" i="3"/>
  <c r="AO31" i="3"/>
  <c r="U85" i="3"/>
  <c r="AX13" i="5" s="1"/>
  <c r="AK85" i="3"/>
  <c r="AX29" i="5" s="1"/>
  <c r="BA85" i="3"/>
  <c r="AX45" i="5" s="1"/>
  <c r="V85" i="3"/>
  <c r="AX14" i="5" s="1"/>
  <c r="AL85" i="3"/>
  <c r="AX30" i="5" s="1"/>
  <c r="BB85" i="3"/>
  <c r="AX46" i="5" s="1"/>
  <c r="W85" i="3"/>
  <c r="AX15" i="5" s="1"/>
  <c r="AM85" i="3"/>
  <c r="AX31" i="5" s="1"/>
  <c r="BC85" i="3"/>
  <c r="AX47" i="5" s="1"/>
  <c r="X85" i="3"/>
  <c r="AX16" i="5" s="1"/>
  <c r="AN85" i="3"/>
  <c r="AX32" i="5" s="1"/>
  <c r="BD85" i="3"/>
  <c r="AX48" i="5" s="1"/>
  <c r="Y85" i="3"/>
  <c r="AX17" i="5" s="1"/>
  <c r="AO85" i="3"/>
  <c r="AX33" i="5" s="1"/>
  <c r="BE85" i="3"/>
  <c r="AX49" i="5" s="1"/>
  <c r="Z85" i="3"/>
  <c r="AX18" i="5" s="1"/>
  <c r="AP85" i="3"/>
  <c r="AX34" i="5" s="1"/>
  <c r="BF85" i="3"/>
  <c r="AX50" i="5" s="1"/>
  <c r="AA85" i="3"/>
  <c r="AX19" i="5" s="1"/>
  <c r="AQ85" i="3"/>
  <c r="AX35" i="5" s="1"/>
  <c r="AB85" i="3"/>
  <c r="AX20" i="5" s="1"/>
  <c r="AR85" i="3"/>
  <c r="AX36" i="5" s="1"/>
  <c r="M85" i="3"/>
  <c r="AX5" i="5" s="1"/>
  <c r="AC85" i="3"/>
  <c r="AX21" i="5" s="1"/>
  <c r="AS85" i="3"/>
  <c r="AX37" i="5" s="1"/>
  <c r="N85" i="3"/>
  <c r="AX6" i="5" s="1"/>
  <c r="AD85" i="3"/>
  <c r="AX22" i="5" s="1"/>
  <c r="AT85" i="3"/>
  <c r="AX38" i="5" s="1"/>
  <c r="O85" i="3"/>
  <c r="AX7" i="5" s="1"/>
  <c r="AE85" i="3"/>
  <c r="AX23" i="5" s="1"/>
  <c r="AU85" i="3"/>
  <c r="AX39" i="5" s="1"/>
  <c r="P85" i="3"/>
  <c r="AX8" i="5" s="1"/>
  <c r="AF85" i="3"/>
  <c r="AX24" i="5" s="1"/>
  <c r="AV85" i="3"/>
  <c r="AX40" i="5" s="1"/>
  <c r="Q85" i="3"/>
  <c r="AX9" i="5" s="1"/>
  <c r="AG85" i="3"/>
  <c r="AX25" i="5" s="1"/>
  <c r="AW85" i="3"/>
  <c r="AX41" i="5" s="1"/>
  <c r="R85" i="3"/>
  <c r="AX10" i="5" s="1"/>
  <c r="AH85" i="3"/>
  <c r="AX26" i="5" s="1"/>
  <c r="AX85" i="3"/>
  <c r="AX42" i="5" s="1"/>
  <c r="S85" i="3"/>
  <c r="AX11" i="5" s="1"/>
  <c r="AI85" i="3"/>
  <c r="AX27" i="5" s="1"/>
  <c r="AY85" i="3"/>
  <c r="AX43" i="5" s="1"/>
  <c r="T85" i="3"/>
  <c r="AX12" i="5" s="1"/>
  <c r="AJ85" i="3"/>
  <c r="AX28" i="5" s="1"/>
  <c r="AZ85" i="3"/>
  <c r="AX44" i="5" s="1"/>
  <c r="L85" i="3"/>
  <c r="AX4" i="5" s="1"/>
  <c r="AY71" i="3"/>
  <c r="AW71" i="3"/>
  <c r="O71" i="3"/>
  <c r="P71" i="3"/>
  <c r="S71" i="3"/>
  <c r="AS71" i="3"/>
  <c r="AJ71" i="3"/>
  <c r="W71" i="3"/>
  <c r="AC71" i="3"/>
  <c r="AZ71" i="3"/>
  <c r="AM71" i="3"/>
  <c r="AA71" i="3"/>
  <c r="BC71" i="3"/>
  <c r="AQ71" i="3"/>
  <c r="Z71" i="3"/>
  <c r="AL71" i="3"/>
  <c r="BB71" i="3"/>
  <c r="AP71" i="3"/>
  <c r="T71" i="3"/>
  <c r="V71" i="3"/>
  <c r="BF71" i="3"/>
  <c r="BD71" i="3"/>
  <c r="Y71" i="3"/>
  <c r="R71" i="3"/>
  <c r="AO71" i="3"/>
  <c r="AX71" i="3"/>
  <c r="AN71" i="3"/>
  <c r="AR71" i="3"/>
  <c r="N71" i="3"/>
  <c r="AH71" i="3"/>
  <c r="BE71" i="3"/>
  <c r="AD71" i="3"/>
  <c r="AG71" i="3"/>
  <c r="X71" i="3"/>
  <c r="AB71" i="3"/>
  <c r="M71" i="3"/>
  <c r="AU71" i="3"/>
  <c r="AT71" i="3"/>
  <c r="AV71" i="3"/>
  <c r="Q33" i="3"/>
  <c r="M33" i="3"/>
  <c r="N33" i="3" s="1"/>
  <c r="K33" i="3"/>
  <c r="L34" i="3"/>
  <c r="S33" i="3"/>
  <c r="BG71" i="2" a="1"/>
  <c r="BG71" i="2" s="1"/>
  <c r="O44" i="2"/>
  <c r="AE44" i="2"/>
  <c r="AU44" i="2"/>
  <c r="P44" i="2"/>
  <c r="AF44" i="2"/>
  <c r="AV44" i="2"/>
  <c r="Q44" i="2"/>
  <c r="AG44" i="2"/>
  <c r="AW44" i="2"/>
  <c r="R44" i="2"/>
  <c r="AH44" i="2"/>
  <c r="AX44" i="2"/>
  <c r="S44" i="2"/>
  <c r="AI44" i="2"/>
  <c r="AY44" i="2"/>
  <c r="T44" i="2"/>
  <c r="AJ44" i="2"/>
  <c r="AZ44" i="2"/>
  <c r="U44" i="2"/>
  <c r="AK44" i="2"/>
  <c r="BA44" i="2"/>
  <c r="V44" i="2"/>
  <c r="AL44" i="2"/>
  <c r="BB44" i="2"/>
  <c r="W44" i="2"/>
  <c r="AM44" i="2"/>
  <c r="BC44" i="2"/>
  <c r="X44" i="2"/>
  <c r="AN44" i="2"/>
  <c r="BD44" i="2"/>
  <c r="I44" i="2"/>
  <c r="Y44" i="2"/>
  <c r="AO44" i="2"/>
  <c r="BE44" i="2"/>
  <c r="J44" i="2"/>
  <c r="Z44" i="2"/>
  <c r="AP44" i="2"/>
  <c r="BF44" i="2"/>
  <c r="K44" i="2"/>
  <c r="AA44" i="2"/>
  <c r="AQ44" i="2"/>
  <c r="N44" i="2"/>
  <c r="AD44" i="2"/>
  <c r="AT44" i="2"/>
  <c r="AB44" i="2"/>
  <c r="AC44" i="2"/>
  <c r="AR44" i="2"/>
  <c r="AS44" i="2"/>
  <c r="L44" i="2"/>
  <c r="M44" i="2"/>
  <c r="Q43" i="2"/>
  <c r="P61" i="4" s="1" a="1"/>
  <c r="P61" i="4" s="1"/>
  <c r="AG43" i="2"/>
  <c r="P77" i="4" s="1" a="1"/>
  <c r="P77" i="4" s="1"/>
  <c r="AW43" i="2"/>
  <c r="P93" i="4" s="1" a="1"/>
  <c r="P93" i="4" s="1"/>
  <c r="R43" i="2"/>
  <c r="P62" i="4" s="1" a="1"/>
  <c r="P62" i="4" s="1"/>
  <c r="AH43" i="2"/>
  <c r="P78" i="4" s="1" a="1"/>
  <c r="P78" i="4" s="1"/>
  <c r="AX43" i="2"/>
  <c r="P94" i="4" s="1" a="1"/>
  <c r="P94" i="4" s="1"/>
  <c r="S43" i="2"/>
  <c r="P63" i="4" s="1" a="1"/>
  <c r="P63" i="4" s="1"/>
  <c r="AI43" i="2"/>
  <c r="P79" i="4" s="1" a="1"/>
  <c r="P79" i="4" s="1"/>
  <c r="AY43" i="2"/>
  <c r="P95" i="4" s="1" a="1"/>
  <c r="P95" i="4" s="1"/>
  <c r="T43" i="2"/>
  <c r="P64" i="4" s="1" a="1"/>
  <c r="P64" i="4" s="1"/>
  <c r="AJ43" i="2"/>
  <c r="P80" i="4" s="1" a="1"/>
  <c r="P80" i="4" s="1"/>
  <c r="AZ43" i="2"/>
  <c r="U43" i="2"/>
  <c r="P65" i="4" s="1" a="1"/>
  <c r="P65" i="4" s="1"/>
  <c r="AK43" i="2"/>
  <c r="P81" i="4" s="1" a="1"/>
  <c r="P81" i="4" s="1"/>
  <c r="BA43" i="2"/>
  <c r="P97" i="4" s="1" a="1"/>
  <c r="P97" i="4" s="1"/>
  <c r="V43" i="2"/>
  <c r="P66" i="4" s="1" a="1"/>
  <c r="P66" i="4" s="1"/>
  <c r="AL43" i="2"/>
  <c r="P82" i="4" s="1" a="1"/>
  <c r="P82" i="4" s="1"/>
  <c r="BB43" i="2"/>
  <c r="P98" i="4" s="1" a="1"/>
  <c r="P98" i="4" s="1"/>
  <c r="W43" i="2"/>
  <c r="P67" i="4" s="1" a="1"/>
  <c r="P67" i="4" s="1"/>
  <c r="AM43" i="2"/>
  <c r="P83" i="4" s="1" a="1"/>
  <c r="P83" i="4" s="1"/>
  <c r="BC43" i="2"/>
  <c r="P99" i="4" s="1" a="1"/>
  <c r="P99" i="4" s="1"/>
  <c r="X43" i="2"/>
  <c r="P68" i="4" s="1" a="1"/>
  <c r="P68" i="4" s="1"/>
  <c r="AN43" i="2"/>
  <c r="P84" i="4" s="1" a="1"/>
  <c r="P84" i="4" s="1"/>
  <c r="BD43" i="2"/>
  <c r="P100" i="4" s="1" a="1"/>
  <c r="P100" i="4" s="1"/>
  <c r="I43" i="2"/>
  <c r="Y43" i="2"/>
  <c r="P69" i="4" s="1" a="1"/>
  <c r="P69" i="4" s="1"/>
  <c r="AO43" i="2"/>
  <c r="P85" i="4" s="1" a="1"/>
  <c r="P85" i="4" s="1"/>
  <c r="BE43" i="2"/>
  <c r="P101" i="4" s="1" a="1"/>
  <c r="P101" i="4" s="1"/>
  <c r="J43" i="2"/>
  <c r="P54" i="4" s="1" a="1"/>
  <c r="P54" i="4" s="1"/>
  <c r="Z43" i="2"/>
  <c r="P70" i="4" s="1" a="1"/>
  <c r="P70" i="4" s="1"/>
  <c r="AP43" i="2"/>
  <c r="P86" i="4" s="1" a="1"/>
  <c r="P86" i="4" s="1"/>
  <c r="BF43" i="2"/>
  <c r="P102" i="4" s="1" a="1"/>
  <c r="P102" i="4" s="1"/>
  <c r="K43" i="2"/>
  <c r="P55" i="4" s="1" a="1"/>
  <c r="P55" i="4" s="1"/>
  <c r="AA43" i="2"/>
  <c r="P71" i="4" s="1" a="1"/>
  <c r="P71" i="4" s="1"/>
  <c r="AQ43" i="2"/>
  <c r="P87" i="4" s="1" a="1"/>
  <c r="P87" i="4" s="1"/>
  <c r="L43" i="2"/>
  <c r="P56" i="4" s="1" a="1"/>
  <c r="P56" i="4" s="1"/>
  <c r="AB43" i="2"/>
  <c r="P72" i="4" s="1" a="1"/>
  <c r="P72" i="4" s="1"/>
  <c r="AR43" i="2"/>
  <c r="P88" i="4" s="1" a="1"/>
  <c r="P88" i="4" s="1"/>
  <c r="M43" i="2"/>
  <c r="P57" i="4" s="1" a="1"/>
  <c r="P57" i="4" s="1"/>
  <c r="AC43" i="2"/>
  <c r="P73" i="4" s="1" a="1"/>
  <c r="P73" i="4" s="1"/>
  <c r="AS43" i="2"/>
  <c r="P89" i="4" s="1" a="1"/>
  <c r="P89" i="4" s="1"/>
  <c r="P43" i="2"/>
  <c r="P60" i="4" s="1" a="1"/>
  <c r="P60" i="4" s="1"/>
  <c r="AF43" i="2"/>
  <c r="P76" i="4" s="1" a="1"/>
  <c r="P76" i="4" s="1"/>
  <c r="AV43" i="2"/>
  <c r="P92" i="4" s="1" a="1"/>
  <c r="P92" i="4" s="1"/>
  <c r="N43" i="2"/>
  <c r="P58" i="4" s="1" a="1"/>
  <c r="P58" i="4" s="1"/>
  <c r="O43" i="2"/>
  <c r="P59" i="4" s="1" a="1"/>
  <c r="P59" i="4" s="1"/>
  <c r="AD43" i="2"/>
  <c r="P74" i="4" s="1" a="1"/>
  <c r="P74" i="4" s="1"/>
  <c r="AE43" i="2"/>
  <c r="P75" i="4" s="1" a="1"/>
  <c r="P75" i="4" s="1"/>
  <c r="AT43" i="2"/>
  <c r="P90" i="4" s="1" a="1"/>
  <c r="P90" i="4" s="1"/>
  <c r="AU43" i="2"/>
  <c r="P91" i="4" s="1" a="1"/>
  <c r="P91" i="4" s="1"/>
  <c r="P75" i="2"/>
  <c r="AF75" i="2"/>
  <c r="AV75" i="2"/>
  <c r="Q75" i="2"/>
  <c r="AG75" i="2"/>
  <c r="AW75" i="2"/>
  <c r="R75" i="2"/>
  <c r="AH75" i="2"/>
  <c r="AX75" i="2"/>
  <c r="S75" i="2"/>
  <c r="AI75" i="2"/>
  <c r="AY75" i="2"/>
  <c r="H75" i="2"/>
  <c r="T75" i="2"/>
  <c r="AJ75" i="2"/>
  <c r="AZ75" i="2"/>
  <c r="U75" i="2"/>
  <c r="AK75" i="2"/>
  <c r="BA75" i="2"/>
  <c r="V75" i="2"/>
  <c r="AL75" i="2"/>
  <c r="BB75" i="2"/>
  <c r="W75" i="2"/>
  <c r="AM75" i="2"/>
  <c r="BC75" i="2"/>
  <c r="X75" i="2"/>
  <c r="AN75" i="2"/>
  <c r="BD75" i="2"/>
  <c r="I75" i="2"/>
  <c r="Y75" i="2"/>
  <c r="AO75" i="2"/>
  <c r="BE75" i="2"/>
  <c r="J75" i="2"/>
  <c r="Z75" i="2"/>
  <c r="AP75" i="2"/>
  <c r="BF75" i="2"/>
  <c r="K75" i="2"/>
  <c r="AA75" i="2"/>
  <c r="AQ75" i="2"/>
  <c r="L75" i="2"/>
  <c r="AB75" i="2"/>
  <c r="AR75" i="2"/>
  <c r="M75" i="2"/>
  <c r="AC75" i="2"/>
  <c r="AS75" i="2"/>
  <c r="N75" i="2"/>
  <c r="AD75" i="2"/>
  <c r="AT75" i="2"/>
  <c r="O75" i="2"/>
  <c r="AE75" i="2"/>
  <c r="AU75" i="2"/>
  <c r="R74" i="2"/>
  <c r="AH74" i="2"/>
  <c r="AX74" i="2"/>
  <c r="S74" i="2"/>
  <c r="AI74" i="2"/>
  <c r="AY74" i="2"/>
  <c r="T74" i="2"/>
  <c r="AJ74" i="2"/>
  <c r="AZ74" i="2"/>
  <c r="U74" i="2"/>
  <c r="AK74" i="2"/>
  <c r="BA74" i="2"/>
  <c r="V74" i="2"/>
  <c r="AL74" i="2"/>
  <c r="BB74" i="2"/>
  <c r="H74" i="2"/>
  <c r="W74" i="2"/>
  <c r="AM74" i="2"/>
  <c r="BC74" i="2"/>
  <c r="X74" i="2"/>
  <c r="AN74" i="2"/>
  <c r="BD74" i="2"/>
  <c r="I74" i="2"/>
  <c r="Y74" i="2"/>
  <c r="AO74" i="2"/>
  <c r="BE74" i="2"/>
  <c r="J74" i="2"/>
  <c r="Z74" i="2"/>
  <c r="AP74" i="2"/>
  <c r="BF74" i="2"/>
  <c r="K74" i="2"/>
  <c r="AA74" i="2"/>
  <c r="AQ74" i="2"/>
  <c r="L74" i="2"/>
  <c r="AB74" i="2"/>
  <c r="AR74" i="2"/>
  <c r="M74" i="2"/>
  <c r="AC74" i="2"/>
  <c r="AS74" i="2"/>
  <c r="N74" i="2"/>
  <c r="AD74" i="2"/>
  <c r="AT74" i="2"/>
  <c r="O74" i="2"/>
  <c r="AE74" i="2"/>
  <c r="AU74" i="2"/>
  <c r="P74" i="2"/>
  <c r="AF74" i="2"/>
  <c r="AV74" i="2"/>
  <c r="Q74" i="2"/>
  <c r="AG74" i="2"/>
  <c r="AW74" i="2"/>
  <c r="BG70" i="2" a="1"/>
  <c r="BG70" i="2" s="1"/>
  <c r="K54" i="2"/>
  <c r="AG205" i="4" s="1"/>
  <c r="AA54" i="2"/>
  <c r="AG221" i="4" s="1"/>
  <c r="AQ54" i="2"/>
  <c r="AG237" i="4" s="1"/>
  <c r="L54" i="2"/>
  <c r="AG206" i="4" s="1"/>
  <c r="AB54" i="2"/>
  <c r="AG222" i="4" s="1"/>
  <c r="AR54" i="2"/>
  <c r="AG238" i="4" s="1"/>
  <c r="M54" i="2"/>
  <c r="AG207" i="4" s="1"/>
  <c r="AC54" i="2"/>
  <c r="AG223" i="4" s="1"/>
  <c r="AS54" i="2"/>
  <c r="AG239" i="4" s="1"/>
  <c r="N54" i="2"/>
  <c r="AG208" i="4" s="1"/>
  <c r="AD54" i="2"/>
  <c r="AG224" i="4" s="1"/>
  <c r="AT54" i="2"/>
  <c r="AG240" i="4" s="1"/>
  <c r="O54" i="2"/>
  <c r="AG209" i="4" s="1"/>
  <c r="AE54" i="2"/>
  <c r="AG225" i="4" s="1"/>
  <c r="AU54" i="2"/>
  <c r="AG241" i="4" s="1"/>
  <c r="P54" i="2"/>
  <c r="AG210" i="4" s="1"/>
  <c r="AF54" i="2"/>
  <c r="AG226" i="4" s="1"/>
  <c r="AV54" i="2"/>
  <c r="AG242" i="4" s="1"/>
  <c r="Q54" i="2"/>
  <c r="AG211" i="4" s="1"/>
  <c r="AG54" i="2"/>
  <c r="AG227" i="4" s="1"/>
  <c r="AW54" i="2"/>
  <c r="AG243" i="4" s="1"/>
  <c r="R54" i="2"/>
  <c r="AG212" i="4" s="1"/>
  <c r="AH54" i="2"/>
  <c r="AG228" i="4" s="1"/>
  <c r="AX54" i="2"/>
  <c r="AG244" i="4" s="1"/>
  <c r="S54" i="2"/>
  <c r="AG213" i="4" s="1"/>
  <c r="AI54" i="2"/>
  <c r="AG229" i="4" s="1"/>
  <c r="AY54" i="2"/>
  <c r="AG245" i="4" s="1"/>
  <c r="T54" i="2"/>
  <c r="AG214" i="4" s="1"/>
  <c r="AJ54" i="2"/>
  <c r="AG230" i="4" s="1"/>
  <c r="AZ54" i="2"/>
  <c r="AG246" i="4" s="1"/>
  <c r="U54" i="2"/>
  <c r="AG215" i="4" s="1"/>
  <c r="AK54" i="2"/>
  <c r="AG231" i="4" s="1"/>
  <c r="BA54" i="2"/>
  <c r="AG247" i="4" s="1"/>
  <c r="V54" i="2"/>
  <c r="AG216" i="4" s="1"/>
  <c r="AL54" i="2"/>
  <c r="AG232" i="4" s="1"/>
  <c r="BB54" i="2"/>
  <c r="AG248" i="4" s="1"/>
  <c r="W54" i="2"/>
  <c r="AG217" i="4" s="1"/>
  <c r="AM54" i="2"/>
  <c r="AG233" i="4" s="1"/>
  <c r="BC54" i="2"/>
  <c r="AG249" i="4" s="1"/>
  <c r="J54" i="2"/>
  <c r="AG204" i="4" s="1"/>
  <c r="Z54" i="2"/>
  <c r="AG220" i="4" s="1"/>
  <c r="AP54" i="2"/>
  <c r="AG236" i="4" s="1"/>
  <c r="BF54" i="2"/>
  <c r="AG252" i="4" s="1"/>
  <c r="AN54" i="2"/>
  <c r="AG234" i="4" s="1"/>
  <c r="AO54" i="2"/>
  <c r="AG235" i="4" s="1"/>
  <c r="BD54" i="2"/>
  <c r="AG250" i="4" s="1"/>
  <c r="BE54" i="2"/>
  <c r="AG251" i="4" s="1"/>
  <c r="I54" i="2"/>
  <c r="X54" i="2"/>
  <c r="AG218" i="4" s="1"/>
  <c r="Y54" i="2"/>
  <c r="AG219" i="4" s="1"/>
  <c r="V80" i="2"/>
  <c r="CF116" i="4" s="1"/>
  <c r="AL80" i="2"/>
  <c r="CF132" i="4" s="1"/>
  <c r="BB80" i="2"/>
  <c r="CF148" i="4" s="1"/>
  <c r="W80" i="2"/>
  <c r="CF117" i="4" s="1"/>
  <c r="AM80" i="2"/>
  <c r="CF133" i="4" s="1"/>
  <c r="BC80" i="2"/>
  <c r="CF149" i="4" s="1"/>
  <c r="X80" i="2"/>
  <c r="CF118" i="4" s="1"/>
  <c r="AN80" i="2"/>
  <c r="CF134" i="4" s="1"/>
  <c r="BD80" i="2"/>
  <c r="CF150" i="4" s="1"/>
  <c r="I80" i="2"/>
  <c r="Y80" i="2"/>
  <c r="CF119" i="4" s="1"/>
  <c r="AO80" i="2"/>
  <c r="CF135" i="4" s="1"/>
  <c r="BE80" i="2"/>
  <c r="CF151" i="4" s="1"/>
  <c r="J80" i="2"/>
  <c r="CF104" i="4" s="1"/>
  <c r="Z80" i="2"/>
  <c r="CF120" i="4" s="1"/>
  <c r="AP80" i="2"/>
  <c r="CF136" i="4" s="1"/>
  <c r="BF80" i="2"/>
  <c r="CF152" i="4" s="1"/>
  <c r="K80" i="2"/>
  <c r="CF105" i="4" s="1"/>
  <c r="AA80" i="2"/>
  <c r="CF121" i="4" s="1"/>
  <c r="AQ80" i="2"/>
  <c r="CF137" i="4" s="1"/>
  <c r="L80" i="2"/>
  <c r="CF106" i="4" s="1"/>
  <c r="AB80" i="2"/>
  <c r="CF122" i="4" s="1"/>
  <c r="AR80" i="2"/>
  <c r="CF138" i="4" s="1"/>
  <c r="M80" i="2"/>
  <c r="CF107" i="4" s="1"/>
  <c r="AC80" i="2"/>
  <c r="CF123" i="4" s="1"/>
  <c r="AS80" i="2"/>
  <c r="CF139" i="4" s="1"/>
  <c r="N80" i="2"/>
  <c r="CF108" i="4" s="1"/>
  <c r="AD80" i="2"/>
  <c r="CF124" i="4" s="1"/>
  <c r="AT80" i="2"/>
  <c r="CF140" i="4" s="1"/>
  <c r="O80" i="2"/>
  <c r="CF109" i="4" s="1"/>
  <c r="AE80" i="2"/>
  <c r="CF125" i="4" s="1"/>
  <c r="AU80" i="2"/>
  <c r="CF141" i="4" s="1"/>
  <c r="P80" i="2"/>
  <c r="CF110" i="4" s="1"/>
  <c r="AF80" i="2"/>
  <c r="CF126" i="4" s="1"/>
  <c r="AV80" i="2"/>
  <c r="CF142" i="4" s="1"/>
  <c r="Q80" i="2"/>
  <c r="CF111" i="4" s="1"/>
  <c r="AG80" i="2"/>
  <c r="CF127" i="4" s="1"/>
  <c r="AW80" i="2"/>
  <c r="CF143" i="4" s="1"/>
  <c r="R80" i="2"/>
  <c r="CF112" i="4" s="1"/>
  <c r="AH80" i="2"/>
  <c r="CF128" i="4" s="1"/>
  <c r="AX80" i="2"/>
  <c r="CF144" i="4" s="1"/>
  <c r="S80" i="2"/>
  <c r="CF113" i="4" s="1"/>
  <c r="AI80" i="2"/>
  <c r="CF129" i="4" s="1"/>
  <c r="AY80" i="2"/>
  <c r="CF145" i="4" s="1"/>
  <c r="T80" i="2"/>
  <c r="CF114" i="4" s="1"/>
  <c r="AJ80" i="2"/>
  <c r="CF130" i="4" s="1"/>
  <c r="AZ80" i="2"/>
  <c r="CF146" i="4" s="1"/>
  <c r="H80" i="2"/>
  <c r="U80" i="2"/>
  <c r="CF115" i="4" s="1"/>
  <c r="AK80" i="2"/>
  <c r="CF131" i="4" s="1"/>
  <c r="BA80" i="2"/>
  <c r="CF147" i="4" s="1"/>
  <c r="M61" i="2"/>
  <c r="AX207" i="4" s="1"/>
  <c r="AC61" i="2"/>
  <c r="AX223" i="4" s="1"/>
  <c r="AS61" i="2"/>
  <c r="AX239" i="4" s="1"/>
  <c r="N61" i="2"/>
  <c r="AX208" i="4" s="1"/>
  <c r="AD61" i="2"/>
  <c r="AX224" i="4" s="1"/>
  <c r="AT61" i="2"/>
  <c r="AX240" i="4" s="1"/>
  <c r="O61" i="2"/>
  <c r="AX209" i="4" s="1"/>
  <c r="AE61" i="2"/>
  <c r="AX225" i="4" s="1"/>
  <c r="AU61" i="2"/>
  <c r="AX241" i="4" s="1"/>
  <c r="P61" i="2"/>
  <c r="AX210" i="4" s="1"/>
  <c r="AF61" i="2"/>
  <c r="AX226" i="4" s="1"/>
  <c r="AV61" i="2"/>
  <c r="AX242" i="4" s="1"/>
  <c r="Q61" i="2"/>
  <c r="AX211" i="4" s="1"/>
  <c r="AG61" i="2"/>
  <c r="AX227" i="4" s="1"/>
  <c r="AW61" i="2"/>
  <c r="AX243" i="4" s="1"/>
  <c r="R61" i="2"/>
  <c r="AX212" i="4" s="1"/>
  <c r="AH61" i="2"/>
  <c r="AX228" i="4" s="1"/>
  <c r="AX61" i="2"/>
  <c r="AX244" i="4" s="1"/>
  <c r="S61" i="2"/>
  <c r="AX213" i="4" s="1"/>
  <c r="AI61" i="2"/>
  <c r="AX229" i="4" s="1"/>
  <c r="AY61" i="2"/>
  <c r="AX245" i="4" s="1"/>
  <c r="T61" i="2"/>
  <c r="AX214" i="4" s="1"/>
  <c r="AJ61" i="2"/>
  <c r="AX230" i="4" s="1"/>
  <c r="AZ61" i="2"/>
  <c r="AX246" i="4" s="1"/>
  <c r="U61" i="2"/>
  <c r="AX215" i="4" s="1"/>
  <c r="AK61" i="2"/>
  <c r="AX231" i="4" s="1"/>
  <c r="BA61" i="2"/>
  <c r="AX247" i="4" s="1"/>
  <c r="V61" i="2"/>
  <c r="AX216" i="4" s="1"/>
  <c r="AL61" i="2"/>
  <c r="AX232" i="4" s="1"/>
  <c r="BB61" i="2"/>
  <c r="AX248" i="4" s="1"/>
  <c r="W61" i="2"/>
  <c r="AX217" i="4" s="1"/>
  <c r="AM61" i="2"/>
  <c r="AX233" i="4" s="1"/>
  <c r="BC61" i="2"/>
  <c r="AX249" i="4" s="1"/>
  <c r="X61" i="2"/>
  <c r="AX218" i="4" s="1"/>
  <c r="AN61" i="2"/>
  <c r="AX234" i="4" s="1"/>
  <c r="BD61" i="2"/>
  <c r="AX250" i="4" s="1"/>
  <c r="I61" i="2"/>
  <c r="Y61" i="2"/>
  <c r="AX219" i="4" s="1"/>
  <c r="AO61" i="2"/>
  <c r="AX235" i="4" s="1"/>
  <c r="BE61" i="2"/>
  <c r="AX251" i="4" s="1"/>
  <c r="L61" i="2"/>
  <c r="AX206" i="4" s="1"/>
  <c r="AB61" i="2"/>
  <c r="AX222" i="4" s="1"/>
  <c r="AR61" i="2"/>
  <c r="AX238" i="4" s="1"/>
  <c r="J61" i="2"/>
  <c r="AX204" i="4" s="1"/>
  <c r="K61" i="2"/>
  <c r="AX205" i="4" s="1"/>
  <c r="Z61" i="2"/>
  <c r="AX220" i="4" s="1"/>
  <c r="AA61" i="2"/>
  <c r="AX221" i="4" s="1"/>
  <c r="AP61" i="2"/>
  <c r="AX236" i="4" s="1"/>
  <c r="AQ61" i="2"/>
  <c r="AX237" i="4" s="1"/>
  <c r="BF61" i="2"/>
  <c r="AX252" i="4" s="1"/>
  <c r="R67" i="2"/>
  <c r="BO162" i="4" s="1"/>
  <c r="AH67" i="2"/>
  <c r="BO178" i="4" s="1"/>
  <c r="AX67" i="2"/>
  <c r="BO194" i="4" s="1"/>
  <c r="S67" i="2"/>
  <c r="BO163" i="4" s="1"/>
  <c r="AI67" i="2"/>
  <c r="BO179" i="4" s="1"/>
  <c r="AY67" i="2"/>
  <c r="BO195" i="4" s="1"/>
  <c r="T67" i="2"/>
  <c r="BO164" i="4" s="1"/>
  <c r="AJ67" i="2"/>
  <c r="BO180" i="4" s="1"/>
  <c r="AZ67" i="2"/>
  <c r="BO196" i="4" s="1"/>
  <c r="U67" i="2"/>
  <c r="BO165" i="4" s="1"/>
  <c r="AK67" i="2"/>
  <c r="BO181" i="4" s="1"/>
  <c r="BA67" i="2"/>
  <c r="BO197" i="4" s="1"/>
  <c r="W67" i="2"/>
  <c r="BO167" i="4" s="1"/>
  <c r="AM67" i="2"/>
  <c r="BO183" i="4" s="1"/>
  <c r="BC67" i="2"/>
  <c r="BO199" i="4" s="1"/>
  <c r="X67" i="2"/>
  <c r="BO168" i="4" s="1"/>
  <c r="AN67" i="2"/>
  <c r="BO184" i="4" s="1"/>
  <c r="BD67" i="2"/>
  <c r="BO200" i="4" s="1"/>
  <c r="I67" i="2"/>
  <c r="Y67" i="2"/>
  <c r="BO169" i="4" s="1"/>
  <c r="AO67" i="2"/>
  <c r="BO185" i="4" s="1"/>
  <c r="BE67" i="2"/>
  <c r="BO201" i="4" s="1"/>
  <c r="J67" i="2"/>
  <c r="BO154" i="4" s="1"/>
  <c r="Z67" i="2"/>
  <c r="BO170" i="4" s="1"/>
  <c r="AP67" i="2"/>
  <c r="BO186" i="4" s="1"/>
  <c r="BF67" i="2"/>
  <c r="BO202" i="4" s="1"/>
  <c r="K67" i="2"/>
  <c r="BO155" i="4" s="1"/>
  <c r="AA67" i="2"/>
  <c r="BO171" i="4" s="1"/>
  <c r="AQ67" i="2"/>
  <c r="BO187" i="4" s="1"/>
  <c r="M67" i="2"/>
  <c r="BO157" i="4" s="1"/>
  <c r="AC67" i="2"/>
  <c r="BO173" i="4" s="1"/>
  <c r="AS67" i="2"/>
  <c r="BO189" i="4" s="1"/>
  <c r="P67" i="2"/>
  <c r="BO160" i="4" s="1"/>
  <c r="AF67" i="2"/>
  <c r="BO176" i="4" s="1"/>
  <c r="AV67" i="2"/>
  <c r="BO192" i="4" s="1"/>
  <c r="AT67" i="2"/>
  <c r="BO190" i="4" s="1"/>
  <c r="AU67" i="2"/>
  <c r="BO191" i="4" s="1"/>
  <c r="AW67" i="2"/>
  <c r="BO193" i="4" s="1"/>
  <c r="BB67" i="2"/>
  <c r="BO198" i="4" s="1"/>
  <c r="L67" i="2"/>
  <c r="BO156" i="4" s="1"/>
  <c r="N67" i="2"/>
  <c r="BO158" i="4" s="1"/>
  <c r="O67" i="2"/>
  <c r="BO159" i="4" s="1"/>
  <c r="Q67" i="2"/>
  <c r="BO161" i="4" s="1"/>
  <c r="V67" i="2"/>
  <c r="BO166" i="4" s="1"/>
  <c r="AB67" i="2"/>
  <c r="BO172" i="4" s="1"/>
  <c r="AD67" i="2"/>
  <c r="BO174" i="4" s="1"/>
  <c r="H67" i="2"/>
  <c r="AE67" i="2"/>
  <c r="BO175" i="4" s="1"/>
  <c r="AG67" i="2"/>
  <c r="BO177" i="4" s="1"/>
  <c r="AL67" i="2"/>
  <c r="BO182" i="4" s="1"/>
  <c r="AR67" i="2"/>
  <c r="BO188" i="4" s="1"/>
  <c r="U49" i="2"/>
  <c r="AG15" i="4" s="1"/>
  <c r="BA49" i="2"/>
  <c r="AG47" i="4" s="1"/>
  <c r="V49" i="2"/>
  <c r="AG16" i="4" s="1"/>
  <c r="AL49" i="2"/>
  <c r="AG32" i="4" s="1"/>
  <c r="BB49" i="2"/>
  <c r="AG48" i="4" s="1"/>
  <c r="W49" i="2"/>
  <c r="AG17" i="4" s="1"/>
  <c r="AM49" i="2"/>
  <c r="AG33" i="4" s="1"/>
  <c r="BC49" i="2"/>
  <c r="AG49" i="4" s="1"/>
  <c r="X49" i="2"/>
  <c r="AG18" i="4" s="1"/>
  <c r="AN49" i="2"/>
  <c r="AG34" i="4" s="1"/>
  <c r="BD49" i="2"/>
  <c r="AG50" i="4" s="1"/>
  <c r="I49" i="2"/>
  <c r="Y49" i="2"/>
  <c r="AG19" i="4" s="1"/>
  <c r="AO49" i="2"/>
  <c r="AG35" i="4" s="1"/>
  <c r="BE49" i="2"/>
  <c r="AG51" i="4" s="1"/>
  <c r="J49" i="2"/>
  <c r="AG4" i="4" s="1"/>
  <c r="Z49" i="2"/>
  <c r="AG20" i="4" s="1"/>
  <c r="AP49" i="2"/>
  <c r="AG36" i="4" s="1"/>
  <c r="BF49" i="2"/>
  <c r="K49" i="2"/>
  <c r="AG5" i="4" s="1"/>
  <c r="AA49" i="2"/>
  <c r="AG21" i="4" s="1"/>
  <c r="AQ49" i="2"/>
  <c r="AG37" i="4" s="1"/>
  <c r="L49" i="2"/>
  <c r="AG6" i="4" s="1"/>
  <c r="AB49" i="2"/>
  <c r="AG22" i="4" s="1"/>
  <c r="AR49" i="2"/>
  <c r="AG38" i="4" s="1"/>
  <c r="M49" i="2"/>
  <c r="AG7" i="4" s="1"/>
  <c r="AC49" i="2"/>
  <c r="AG23" i="4" s="1"/>
  <c r="AS49" i="2"/>
  <c r="AG39" i="4" s="1"/>
  <c r="N49" i="2"/>
  <c r="AG8" i="4" s="1"/>
  <c r="AD49" i="2"/>
  <c r="AG24" i="4" s="1"/>
  <c r="AT49" i="2"/>
  <c r="AG40" i="4" s="1"/>
  <c r="O49" i="2"/>
  <c r="AG9" i="4" s="1"/>
  <c r="AE49" i="2"/>
  <c r="AG25" i="4" s="1"/>
  <c r="AU49" i="2"/>
  <c r="AG41" i="4" s="1"/>
  <c r="P49" i="2"/>
  <c r="AG10" i="4" s="1"/>
  <c r="AF49" i="2"/>
  <c r="AG26" i="4" s="1"/>
  <c r="AV49" i="2"/>
  <c r="AG42" i="4" s="1"/>
  <c r="Q49" i="2"/>
  <c r="AG11" i="4" s="1"/>
  <c r="AG49" i="2"/>
  <c r="AG27" i="4" s="1"/>
  <c r="AW49" i="2"/>
  <c r="AG43" i="4" s="1"/>
  <c r="T49" i="2"/>
  <c r="AG14" i="4" s="1"/>
  <c r="AJ49" i="2"/>
  <c r="AG30" i="4" s="1"/>
  <c r="AZ49" i="2"/>
  <c r="AG46" i="4" s="1"/>
  <c r="AH49" i="2"/>
  <c r="AG28" i="4" s="1"/>
  <c r="AI49" i="2"/>
  <c r="AG29" i="4" s="1"/>
  <c r="AX49" i="2"/>
  <c r="AG44" i="4" s="1"/>
  <c r="AY49" i="2"/>
  <c r="AG45" i="4" s="1"/>
  <c r="R49" i="2"/>
  <c r="AG12" i="4" s="1"/>
  <c r="S49" i="2"/>
  <c r="AG13" i="4" s="1"/>
  <c r="I47" i="2"/>
  <c r="Y47" i="2"/>
  <c r="P219" i="4" s="1"/>
  <c r="AO47" i="2"/>
  <c r="P235" i="4" s="1"/>
  <c r="BE47" i="2"/>
  <c r="P251" i="4" s="1"/>
  <c r="J47" i="2"/>
  <c r="P204" i="4" s="1"/>
  <c r="Z47" i="2"/>
  <c r="P220" i="4" s="1"/>
  <c r="AP47" i="2"/>
  <c r="P236" i="4" s="1"/>
  <c r="BF47" i="2"/>
  <c r="P252" i="4" s="1"/>
  <c r="K47" i="2"/>
  <c r="P205" i="4" s="1"/>
  <c r="AA47" i="2"/>
  <c r="P221" i="4" s="1"/>
  <c r="AQ47" i="2"/>
  <c r="P237" i="4" s="1"/>
  <c r="L47" i="2"/>
  <c r="P206" i="4" s="1"/>
  <c r="AB47" i="2"/>
  <c r="P222" i="4" s="1"/>
  <c r="AR47" i="2"/>
  <c r="P238" i="4" s="1"/>
  <c r="M47" i="2"/>
  <c r="P207" i="4" s="1"/>
  <c r="AC47" i="2"/>
  <c r="P223" i="4" s="1"/>
  <c r="AS47" i="2"/>
  <c r="P239" i="4" s="1"/>
  <c r="N47" i="2"/>
  <c r="P208" i="4" s="1"/>
  <c r="AD47" i="2"/>
  <c r="P224" i="4" s="1"/>
  <c r="AT47" i="2"/>
  <c r="P240" i="4" s="1"/>
  <c r="O47" i="2"/>
  <c r="P209" i="4" s="1"/>
  <c r="AE47" i="2"/>
  <c r="P225" i="4" s="1"/>
  <c r="AU47" i="2"/>
  <c r="P241" i="4" s="1"/>
  <c r="P47" i="2"/>
  <c r="P210" i="4" s="1"/>
  <c r="AF47" i="2"/>
  <c r="P226" i="4" s="1"/>
  <c r="AV47" i="2"/>
  <c r="P242" i="4" s="1"/>
  <c r="Q47" i="2"/>
  <c r="P211" i="4" s="1"/>
  <c r="AG47" i="2"/>
  <c r="P227" i="4" s="1"/>
  <c r="AW47" i="2"/>
  <c r="P243" i="4" s="1"/>
  <c r="R47" i="2"/>
  <c r="P212" i="4" s="1"/>
  <c r="AH47" i="2"/>
  <c r="P228" i="4" s="1"/>
  <c r="AX47" i="2"/>
  <c r="P244" i="4" s="1"/>
  <c r="S47" i="2"/>
  <c r="P213" i="4" s="1"/>
  <c r="AI47" i="2"/>
  <c r="P229" i="4" s="1"/>
  <c r="AY47" i="2"/>
  <c r="P245" i="4" s="1"/>
  <c r="T47" i="2"/>
  <c r="P214" i="4" s="1"/>
  <c r="AJ47" i="2"/>
  <c r="P230" i="4" s="1"/>
  <c r="AZ47" i="2"/>
  <c r="P246" i="4" s="1"/>
  <c r="U47" i="2"/>
  <c r="P215" i="4" s="1"/>
  <c r="BA47" i="2"/>
  <c r="P247" i="4" s="1"/>
  <c r="X47" i="2"/>
  <c r="P218" i="4" s="1"/>
  <c r="AN47" i="2"/>
  <c r="P234" i="4" s="1"/>
  <c r="BD47" i="2"/>
  <c r="P250" i="4" s="1"/>
  <c r="V47" i="2"/>
  <c r="P216" i="4" s="1"/>
  <c r="W47" i="2"/>
  <c r="P217" i="4" s="1"/>
  <c r="AL47" i="2"/>
  <c r="P232" i="4" s="1"/>
  <c r="AM47" i="2"/>
  <c r="P233" i="4" s="1"/>
  <c r="BB47" i="2"/>
  <c r="P248" i="4" s="1"/>
  <c r="BC47" i="2"/>
  <c r="P249" i="4" s="1"/>
  <c r="W48" i="2"/>
  <c r="P267" i="4" s="1"/>
  <c r="AM48" i="2"/>
  <c r="P283" i="4" s="1"/>
  <c r="BC48" i="2"/>
  <c r="P299" i="4" s="1"/>
  <c r="X48" i="2"/>
  <c r="P268" i="4" s="1"/>
  <c r="AN48" i="2"/>
  <c r="P284" i="4" s="1"/>
  <c r="BD48" i="2"/>
  <c r="P300" i="4" s="1"/>
  <c r="I48" i="2"/>
  <c r="Y48" i="2"/>
  <c r="P269" i="4" s="1"/>
  <c r="AO48" i="2"/>
  <c r="P285" i="4" s="1"/>
  <c r="BE48" i="2"/>
  <c r="P301" i="4" s="1"/>
  <c r="J48" i="2"/>
  <c r="P254" i="4" s="1"/>
  <c r="Z48" i="2"/>
  <c r="P270" i="4" s="1"/>
  <c r="AP48" i="2"/>
  <c r="P286" i="4" s="1"/>
  <c r="BF48" i="2"/>
  <c r="P302" i="4" s="1"/>
  <c r="K48" i="2"/>
  <c r="P255" i="4" s="1"/>
  <c r="AA48" i="2"/>
  <c r="P271" i="4" s="1"/>
  <c r="AQ48" i="2"/>
  <c r="P287" i="4" s="1"/>
  <c r="L48" i="2"/>
  <c r="P256" i="4" s="1"/>
  <c r="AB48" i="2"/>
  <c r="P272" i="4" s="1"/>
  <c r="AR48" i="2"/>
  <c r="P288" i="4" s="1"/>
  <c r="M48" i="2"/>
  <c r="P257" i="4" s="1"/>
  <c r="AC48" i="2"/>
  <c r="P273" i="4" s="1"/>
  <c r="AS48" i="2"/>
  <c r="P289" i="4" s="1"/>
  <c r="N48" i="2"/>
  <c r="P258" i="4" s="1"/>
  <c r="AD48" i="2"/>
  <c r="P274" i="4" s="1"/>
  <c r="AT48" i="2"/>
  <c r="P290" i="4" s="1"/>
  <c r="O48" i="2"/>
  <c r="P259" i="4" s="1"/>
  <c r="AE48" i="2"/>
  <c r="P275" i="4" s="1"/>
  <c r="AU48" i="2"/>
  <c r="P291" i="4" s="1"/>
  <c r="P48" i="2"/>
  <c r="P260" i="4" s="1"/>
  <c r="AF48" i="2"/>
  <c r="P276" i="4" s="1"/>
  <c r="AV48" i="2"/>
  <c r="Q48" i="2"/>
  <c r="P261" i="4" s="1"/>
  <c r="AG48" i="2"/>
  <c r="P277" i="4" s="1"/>
  <c r="AW48" i="2"/>
  <c r="P293" i="4" s="1"/>
  <c r="R48" i="2"/>
  <c r="P262" i="4" s="1"/>
  <c r="AH48" i="2"/>
  <c r="P278" i="4" s="1"/>
  <c r="AX48" i="2"/>
  <c r="P294" i="4" s="1"/>
  <c r="S48" i="2"/>
  <c r="P263" i="4" s="1"/>
  <c r="AI48" i="2"/>
  <c r="P279" i="4" s="1"/>
  <c r="AY48" i="2"/>
  <c r="P295" i="4" s="1"/>
  <c r="V48" i="2"/>
  <c r="P266" i="4" s="1"/>
  <c r="AL48" i="2"/>
  <c r="P282" i="4" s="1"/>
  <c r="BB48" i="2"/>
  <c r="P298" i="4" s="1"/>
  <c r="T48" i="2"/>
  <c r="P264" i="4" s="1"/>
  <c r="U48" i="2"/>
  <c r="P265" i="4" s="1"/>
  <c r="AJ48" i="2"/>
  <c r="P280" i="4" s="1"/>
  <c r="AZ48" i="2"/>
  <c r="P296" i="4" s="1"/>
  <c r="BA48" i="2"/>
  <c r="P297" i="4" s="1"/>
  <c r="L69" i="2"/>
  <c r="BO256" i="4" s="1"/>
  <c r="AB69" i="2"/>
  <c r="BO272" i="4" s="1"/>
  <c r="AR69" i="2"/>
  <c r="BO288" i="4" s="1"/>
  <c r="M69" i="2"/>
  <c r="BO257" i="4" s="1"/>
  <c r="AC69" i="2"/>
  <c r="BO273" i="4" s="1"/>
  <c r="AS69" i="2"/>
  <c r="BO289" i="4" s="1"/>
  <c r="N69" i="2"/>
  <c r="BO258" i="4" s="1"/>
  <c r="AD69" i="2"/>
  <c r="BO274" i="4" s="1"/>
  <c r="AT69" i="2"/>
  <c r="BO290" i="4" s="1"/>
  <c r="O69" i="2"/>
  <c r="BO259" i="4" s="1"/>
  <c r="AE69" i="2"/>
  <c r="BO275" i="4" s="1"/>
  <c r="AU69" i="2"/>
  <c r="BO291" i="4" s="1"/>
  <c r="P69" i="2"/>
  <c r="BO260" i="4" s="1"/>
  <c r="AF69" i="2"/>
  <c r="BO276" i="4" s="1"/>
  <c r="AV69" i="2"/>
  <c r="BO292" i="4" s="1"/>
  <c r="Q69" i="2"/>
  <c r="BO261" i="4" s="1"/>
  <c r="AG69" i="2"/>
  <c r="BO277" i="4" s="1"/>
  <c r="AW69" i="2"/>
  <c r="BO293" i="4" s="1"/>
  <c r="R69" i="2"/>
  <c r="BO262" i="4" s="1"/>
  <c r="AH69" i="2"/>
  <c r="BO278" i="4" s="1"/>
  <c r="AX69" i="2"/>
  <c r="BO294" i="4" s="1"/>
  <c r="S69" i="2"/>
  <c r="BO263" i="4" s="1"/>
  <c r="AI69" i="2"/>
  <c r="BO279" i="4" s="1"/>
  <c r="AY69" i="2"/>
  <c r="BO295" i="4" s="1"/>
  <c r="T69" i="2"/>
  <c r="BO264" i="4" s="1"/>
  <c r="AJ69" i="2"/>
  <c r="BO280" i="4" s="1"/>
  <c r="AZ69" i="2"/>
  <c r="BO296" i="4" s="1"/>
  <c r="U69" i="2"/>
  <c r="BO265" i="4" s="1"/>
  <c r="AK69" i="2"/>
  <c r="BO281" i="4" s="1"/>
  <c r="BA69" i="2"/>
  <c r="BO297" i="4" s="1"/>
  <c r="H69" i="2"/>
  <c r="V69" i="2"/>
  <c r="BO266" i="4" s="1"/>
  <c r="AL69" i="2"/>
  <c r="BO282" i="4" s="1"/>
  <c r="BB69" i="2"/>
  <c r="BO298" i="4" s="1"/>
  <c r="W69" i="2"/>
  <c r="BO267" i="4" s="1"/>
  <c r="AM69" i="2"/>
  <c r="BO283" i="4" s="1"/>
  <c r="BC69" i="2"/>
  <c r="BO299" i="4" s="1"/>
  <c r="X69" i="2"/>
  <c r="BO268" i="4" s="1"/>
  <c r="AN69" i="2"/>
  <c r="BO284" i="4" s="1"/>
  <c r="BD69" i="2"/>
  <c r="BO300" i="4" s="1"/>
  <c r="I69" i="2"/>
  <c r="Y69" i="2"/>
  <c r="BO269" i="4" s="1"/>
  <c r="AO69" i="2"/>
  <c r="BO285" i="4" s="1"/>
  <c r="BE69" i="2"/>
  <c r="BO301" i="4" s="1"/>
  <c r="J69" i="2"/>
  <c r="BO254" i="4" s="1"/>
  <c r="Z69" i="2"/>
  <c r="BO270" i="4" s="1"/>
  <c r="AP69" i="2"/>
  <c r="BO286" i="4" s="1"/>
  <c r="BF69" i="2"/>
  <c r="BO302" i="4" s="1"/>
  <c r="K69" i="2"/>
  <c r="BO255" i="4" s="1"/>
  <c r="AA69" i="2"/>
  <c r="BO271" i="4" s="1"/>
  <c r="AQ69" i="2"/>
  <c r="BO287" i="4" s="1"/>
  <c r="I55" i="2"/>
  <c r="Y55" i="2"/>
  <c r="AG269" i="4" s="1"/>
  <c r="AO55" i="2"/>
  <c r="AG285" i="4" s="1"/>
  <c r="BE55" i="2"/>
  <c r="AG301" i="4" s="1"/>
  <c r="J55" i="2"/>
  <c r="AG254" i="4" s="1"/>
  <c r="Z55" i="2"/>
  <c r="AG270" i="4" s="1"/>
  <c r="AP55" i="2"/>
  <c r="AG286" i="4" s="1"/>
  <c r="BF55" i="2"/>
  <c r="AG302" i="4" s="1"/>
  <c r="K55" i="2"/>
  <c r="AG255" i="4" s="1"/>
  <c r="AA55" i="2"/>
  <c r="AG271" i="4" s="1"/>
  <c r="AQ55" i="2"/>
  <c r="AG287" i="4" s="1"/>
  <c r="L55" i="2"/>
  <c r="AG256" i="4" s="1"/>
  <c r="AB55" i="2"/>
  <c r="AG272" i="4" s="1"/>
  <c r="AR55" i="2"/>
  <c r="AG288" i="4" s="1"/>
  <c r="M55" i="2"/>
  <c r="AG257" i="4" s="1"/>
  <c r="AC55" i="2"/>
  <c r="AG273" i="4" s="1"/>
  <c r="AS55" i="2"/>
  <c r="AG289" i="4" s="1"/>
  <c r="N55" i="2"/>
  <c r="AG258" i="4" s="1"/>
  <c r="AD55" i="2"/>
  <c r="AG274" i="4" s="1"/>
  <c r="AT55" i="2"/>
  <c r="AG290" i="4" s="1"/>
  <c r="O55" i="2"/>
  <c r="AG259" i="4" s="1"/>
  <c r="AE55" i="2"/>
  <c r="AG275" i="4" s="1"/>
  <c r="AU55" i="2"/>
  <c r="AG291" i="4" s="1"/>
  <c r="P55" i="2"/>
  <c r="AG260" i="4" s="1"/>
  <c r="AF55" i="2"/>
  <c r="AG276" i="4" s="1"/>
  <c r="AV55" i="2"/>
  <c r="AG292" i="4" s="1"/>
  <c r="Q55" i="2"/>
  <c r="AG261" i="4" s="1"/>
  <c r="AG55" i="2"/>
  <c r="AG277" i="4" s="1"/>
  <c r="AW55" i="2"/>
  <c r="AG293" i="4" s="1"/>
  <c r="R55" i="2"/>
  <c r="AG262" i="4" s="1"/>
  <c r="AH55" i="2"/>
  <c r="AG278" i="4" s="1"/>
  <c r="AX55" i="2"/>
  <c r="AG294" i="4" s="1"/>
  <c r="S55" i="2"/>
  <c r="AG263" i="4" s="1"/>
  <c r="AI55" i="2"/>
  <c r="AG279" i="4" s="1"/>
  <c r="AY55" i="2"/>
  <c r="AG295" i="4" s="1"/>
  <c r="T55" i="2"/>
  <c r="AG264" i="4" s="1"/>
  <c r="AJ55" i="2"/>
  <c r="AG280" i="4" s="1"/>
  <c r="AZ55" i="2"/>
  <c r="AG296" i="4" s="1"/>
  <c r="U55" i="2"/>
  <c r="AG265" i="4" s="1"/>
  <c r="AK55" i="2"/>
  <c r="AG281" i="4" s="1"/>
  <c r="BA55" i="2"/>
  <c r="AG297" i="4" s="1"/>
  <c r="X55" i="2"/>
  <c r="AG268" i="4" s="1"/>
  <c r="AN55" i="2"/>
  <c r="AG284" i="4" s="1"/>
  <c r="BD55" i="2"/>
  <c r="AG300" i="4" s="1"/>
  <c r="V55" i="2"/>
  <c r="AG266" i="4" s="1"/>
  <c r="W55" i="2"/>
  <c r="AG267" i="4" s="1"/>
  <c r="AL55" i="2"/>
  <c r="AG282" i="4" s="1"/>
  <c r="AM55" i="2"/>
  <c r="AG283" i="4" s="1"/>
  <c r="BB55" i="2"/>
  <c r="AG298" i="4" s="1"/>
  <c r="BC55" i="2"/>
  <c r="AG299" i="4" s="1"/>
  <c r="AL25" i="2"/>
  <c r="H60" i="2" s="1"/>
  <c r="Q59" i="2"/>
  <c r="AX111" i="4" s="1"/>
  <c r="AG59" i="2"/>
  <c r="AX127" i="4" s="1"/>
  <c r="AW59" i="2"/>
  <c r="AX143" i="4" s="1"/>
  <c r="R59" i="2"/>
  <c r="AX112" i="4" s="1"/>
  <c r="AH59" i="2"/>
  <c r="AX128" i="4" s="1"/>
  <c r="AX59" i="2"/>
  <c r="AX144" i="4" s="1"/>
  <c r="S59" i="2"/>
  <c r="AX113" i="4" s="1"/>
  <c r="AI59" i="2"/>
  <c r="AX129" i="4" s="1"/>
  <c r="AY59" i="2"/>
  <c r="AX145" i="4" s="1"/>
  <c r="T59" i="2"/>
  <c r="AX114" i="4" s="1"/>
  <c r="AJ59" i="2"/>
  <c r="AX130" i="4" s="1"/>
  <c r="AZ59" i="2"/>
  <c r="AX146" i="4" s="1"/>
  <c r="U59" i="2"/>
  <c r="AX115" i="4" s="1"/>
  <c r="AK59" i="2"/>
  <c r="AX131" i="4" s="1"/>
  <c r="BA59" i="2"/>
  <c r="AX147" i="4" s="1"/>
  <c r="V59" i="2"/>
  <c r="AX116" i="4" s="1"/>
  <c r="AL59" i="2"/>
  <c r="AX132" i="4" s="1"/>
  <c r="BB59" i="2"/>
  <c r="AX148" i="4" s="1"/>
  <c r="W59" i="2"/>
  <c r="AX117" i="4" s="1"/>
  <c r="AM59" i="2"/>
  <c r="AX133" i="4" s="1"/>
  <c r="BC59" i="2"/>
  <c r="AX149" i="4" s="1"/>
  <c r="X59" i="2"/>
  <c r="AX118" i="4" s="1"/>
  <c r="AN59" i="2"/>
  <c r="AX134" i="4" s="1"/>
  <c r="BD59" i="2"/>
  <c r="AX150" i="4" s="1"/>
  <c r="I59" i="2"/>
  <c r="Y59" i="2"/>
  <c r="AX119" i="4" s="1"/>
  <c r="AO59" i="2"/>
  <c r="AX135" i="4" s="1"/>
  <c r="BE59" i="2"/>
  <c r="AX151" i="4" s="1"/>
  <c r="J59" i="2"/>
  <c r="AX104" i="4" s="1"/>
  <c r="Z59" i="2"/>
  <c r="AX120" i="4" s="1"/>
  <c r="AP59" i="2"/>
  <c r="AX136" i="4" s="1"/>
  <c r="BF59" i="2"/>
  <c r="AX152" i="4" s="1"/>
  <c r="K59" i="2"/>
  <c r="AX105" i="4" s="1"/>
  <c r="AA59" i="2"/>
  <c r="AX121" i="4" s="1"/>
  <c r="AQ59" i="2"/>
  <c r="AX137" i="4" s="1"/>
  <c r="L59" i="2"/>
  <c r="AX106" i="4" s="1"/>
  <c r="AB59" i="2"/>
  <c r="AX122" i="4" s="1"/>
  <c r="AR59" i="2"/>
  <c r="AX138" i="4" s="1"/>
  <c r="M59" i="2"/>
  <c r="AX107" i="4" s="1"/>
  <c r="AC59" i="2"/>
  <c r="AX123" i="4" s="1"/>
  <c r="AS59" i="2"/>
  <c r="AX139" i="4" s="1"/>
  <c r="P59" i="2"/>
  <c r="AX110" i="4" s="1"/>
  <c r="AF59" i="2"/>
  <c r="AX126" i="4" s="1"/>
  <c r="AV59" i="2"/>
  <c r="AX142" i="4" s="1"/>
  <c r="AT59" i="2"/>
  <c r="AX140" i="4" s="1"/>
  <c r="AU59" i="2"/>
  <c r="AX141" i="4" s="1"/>
  <c r="N59" i="2"/>
  <c r="AX108" i="4" s="1"/>
  <c r="O59" i="2"/>
  <c r="AX109" i="4" s="1"/>
  <c r="AD59" i="2"/>
  <c r="AX124" i="4" s="1"/>
  <c r="AE59" i="2"/>
  <c r="AX125" i="4" s="1"/>
  <c r="W56" i="2"/>
  <c r="AX17" i="4" s="1"/>
  <c r="AM56" i="2"/>
  <c r="AX33" i="4" s="1"/>
  <c r="BC56" i="2"/>
  <c r="AX49" i="4" s="1"/>
  <c r="X56" i="2"/>
  <c r="AX18" i="4" s="1"/>
  <c r="AN56" i="2"/>
  <c r="AX34" i="4" s="1"/>
  <c r="BD56" i="2"/>
  <c r="AX50" i="4" s="1"/>
  <c r="I56" i="2"/>
  <c r="Y56" i="2"/>
  <c r="AX19" i="4" s="1"/>
  <c r="AO56" i="2"/>
  <c r="AX35" i="4" s="1"/>
  <c r="BE56" i="2"/>
  <c r="AX51" i="4" s="1"/>
  <c r="J56" i="2"/>
  <c r="AX4" i="4" s="1"/>
  <c r="Z56" i="2"/>
  <c r="AX20" i="4" s="1"/>
  <c r="AP56" i="2"/>
  <c r="AX36" i="4" s="1"/>
  <c r="BF56" i="2"/>
  <c r="AX52" i="4" s="1"/>
  <c r="K56" i="2"/>
  <c r="AX5" i="4" s="1"/>
  <c r="AA56" i="2"/>
  <c r="AX21" i="4" s="1"/>
  <c r="AQ56" i="2"/>
  <c r="AX37" i="4" s="1"/>
  <c r="L56" i="2"/>
  <c r="AX6" i="4" s="1"/>
  <c r="AB56" i="2"/>
  <c r="AX22" i="4" s="1"/>
  <c r="AR56" i="2"/>
  <c r="AX38" i="4" s="1"/>
  <c r="M56" i="2"/>
  <c r="AX7" i="4" s="1"/>
  <c r="AC56" i="2"/>
  <c r="AX23" i="4" s="1"/>
  <c r="AS56" i="2"/>
  <c r="AX39" i="4" s="1"/>
  <c r="N56" i="2"/>
  <c r="AX8" i="4" s="1"/>
  <c r="AD56" i="2"/>
  <c r="AX24" i="4" s="1"/>
  <c r="AT56" i="2"/>
  <c r="AX40" i="4" s="1"/>
  <c r="O56" i="2"/>
  <c r="AX9" i="4" s="1"/>
  <c r="AE56" i="2"/>
  <c r="AX25" i="4" s="1"/>
  <c r="AU56" i="2"/>
  <c r="AX41" i="4" s="1"/>
  <c r="P56" i="2"/>
  <c r="AX10" i="4" s="1"/>
  <c r="AF56" i="2"/>
  <c r="AX26" i="4" s="1"/>
  <c r="AV56" i="2"/>
  <c r="AX42" i="4" s="1"/>
  <c r="Q56" i="2"/>
  <c r="AX11" i="4" s="1"/>
  <c r="AG56" i="2"/>
  <c r="AX27" i="4" s="1"/>
  <c r="AW56" i="2"/>
  <c r="AX43" i="4" s="1"/>
  <c r="R56" i="2"/>
  <c r="AX12" i="4" s="1"/>
  <c r="AH56" i="2"/>
  <c r="AX28" i="4" s="1"/>
  <c r="AX56" i="2"/>
  <c r="AX44" i="4" s="1"/>
  <c r="S56" i="2"/>
  <c r="AX13" i="4" s="1"/>
  <c r="AI56" i="2"/>
  <c r="AX29" i="4" s="1"/>
  <c r="AY56" i="2"/>
  <c r="AX45" i="4" s="1"/>
  <c r="V56" i="2"/>
  <c r="AX16" i="4" s="1"/>
  <c r="AL56" i="2"/>
  <c r="AX32" i="4" s="1"/>
  <c r="BB56" i="2"/>
  <c r="AX48" i="4" s="1"/>
  <c r="T56" i="2"/>
  <c r="AX14" i="4" s="1"/>
  <c r="U56" i="2"/>
  <c r="AX15" i="4" s="1"/>
  <c r="AJ56" i="2"/>
  <c r="AX30" i="4" s="1"/>
  <c r="AK56" i="2"/>
  <c r="AX31" i="4" s="1"/>
  <c r="AZ56" i="2"/>
  <c r="AX46" i="4" s="1"/>
  <c r="BA56" i="2"/>
  <c r="AX47" i="4" s="1"/>
  <c r="BG76" i="2" a="1"/>
  <c r="BG76" i="2" s="1"/>
  <c r="AL24" i="2"/>
  <c r="H53" i="2" s="1"/>
  <c r="O52" i="2"/>
  <c r="AG109" i="4" s="1"/>
  <c r="AE52" i="2"/>
  <c r="AG125" i="4" s="1"/>
  <c r="AU52" i="2"/>
  <c r="AG141" i="4" s="1"/>
  <c r="P52" i="2"/>
  <c r="AG110" i="4" s="1"/>
  <c r="AF52" i="2"/>
  <c r="AG126" i="4" s="1"/>
  <c r="AV52" i="2"/>
  <c r="AG142" i="4" s="1"/>
  <c r="Q52" i="2"/>
  <c r="AG111" i="4" s="1"/>
  <c r="AG52" i="2"/>
  <c r="AG127" i="4" s="1"/>
  <c r="AW52" i="2"/>
  <c r="AG143" i="4" s="1"/>
  <c r="R52" i="2"/>
  <c r="AG112" i="4" s="1"/>
  <c r="AH52" i="2"/>
  <c r="AG128" i="4" s="1"/>
  <c r="AX52" i="2"/>
  <c r="AG144" i="4" s="1"/>
  <c r="S52" i="2"/>
  <c r="AG113" i="4" s="1"/>
  <c r="AI52" i="2"/>
  <c r="AG129" i="4" s="1"/>
  <c r="AY52" i="2"/>
  <c r="AG145" i="4" s="1"/>
  <c r="T52" i="2"/>
  <c r="AG114" i="4" s="1"/>
  <c r="AJ52" i="2"/>
  <c r="AG130" i="4" s="1"/>
  <c r="AZ52" i="2"/>
  <c r="AG146" i="4" s="1"/>
  <c r="U52" i="2"/>
  <c r="AG115" i="4" s="1"/>
  <c r="AK52" i="2"/>
  <c r="AG131" i="4" s="1"/>
  <c r="BA52" i="2"/>
  <c r="AG147" i="4" s="1"/>
  <c r="V52" i="2"/>
  <c r="AG116" i="4" s="1"/>
  <c r="AL52" i="2"/>
  <c r="AG132" i="4" s="1"/>
  <c r="BB52" i="2"/>
  <c r="AG148" i="4" s="1"/>
  <c r="W52" i="2"/>
  <c r="AG117" i="4" s="1"/>
  <c r="AM52" i="2"/>
  <c r="AG133" i="4" s="1"/>
  <c r="BC52" i="2"/>
  <c r="AG149" i="4" s="1"/>
  <c r="X52" i="2"/>
  <c r="AG118" i="4" s="1"/>
  <c r="AN52" i="2"/>
  <c r="AG134" i="4" s="1"/>
  <c r="BD52" i="2"/>
  <c r="AG150" i="4" s="1"/>
  <c r="I52" i="2"/>
  <c r="Y52" i="2"/>
  <c r="AG119" i="4" s="1"/>
  <c r="AO52" i="2"/>
  <c r="AG135" i="4" s="1"/>
  <c r="BE52" i="2"/>
  <c r="AG151" i="4" s="1"/>
  <c r="J52" i="2"/>
  <c r="AG104" i="4" s="1"/>
  <c r="Z52" i="2"/>
  <c r="AG120" i="4" s="1"/>
  <c r="AP52" i="2"/>
  <c r="AG136" i="4" s="1"/>
  <c r="BF52" i="2"/>
  <c r="AG152" i="4" s="1"/>
  <c r="K52" i="2"/>
  <c r="AG105" i="4" s="1"/>
  <c r="AA52" i="2"/>
  <c r="AG121" i="4" s="1"/>
  <c r="AQ52" i="2"/>
  <c r="AG137" i="4" s="1"/>
  <c r="N52" i="2"/>
  <c r="AG108" i="4" s="1"/>
  <c r="AD52" i="2"/>
  <c r="AG124" i="4" s="1"/>
  <c r="AT52" i="2"/>
  <c r="AG140" i="4" s="1"/>
  <c r="L52" i="2"/>
  <c r="AG106" i="4" s="1"/>
  <c r="M52" i="2"/>
  <c r="AG107" i="4" s="1"/>
  <c r="AB52" i="2"/>
  <c r="AG122" i="4" s="1"/>
  <c r="AC52" i="2"/>
  <c r="AG123" i="4" s="1"/>
  <c r="AR52" i="2"/>
  <c r="AG138" i="4" s="1"/>
  <c r="AS52" i="2"/>
  <c r="AG139" i="4" s="1"/>
  <c r="U57" i="2"/>
  <c r="AX65" i="4" s="1"/>
  <c r="AK57" i="2"/>
  <c r="AX81" i="4" s="1"/>
  <c r="BA57" i="2"/>
  <c r="AX97" i="4" s="1"/>
  <c r="V57" i="2"/>
  <c r="AX66" i="4" s="1"/>
  <c r="AL57" i="2"/>
  <c r="AX82" i="4" s="1"/>
  <c r="BB57" i="2"/>
  <c r="AX98" i="4" s="1"/>
  <c r="W57" i="2"/>
  <c r="AX67" i="4" s="1"/>
  <c r="AM57" i="2"/>
  <c r="AX83" i="4" s="1"/>
  <c r="BC57" i="2"/>
  <c r="AX99" i="4" s="1"/>
  <c r="X57" i="2"/>
  <c r="AX68" i="4" s="1"/>
  <c r="AN57" i="2"/>
  <c r="AX84" i="4" s="1"/>
  <c r="BD57" i="2"/>
  <c r="AX100" i="4" s="1"/>
  <c r="I57" i="2"/>
  <c r="Y57" i="2"/>
  <c r="AX69" i="4" s="1"/>
  <c r="AO57" i="2"/>
  <c r="AX85" i="4" s="1"/>
  <c r="BE57" i="2"/>
  <c r="AX101" i="4" s="1"/>
  <c r="J57" i="2"/>
  <c r="AX54" i="4" s="1"/>
  <c r="Z57" i="2"/>
  <c r="AX70" i="4" s="1"/>
  <c r="AP57" i="2"/>
  <c r="AX86" i="4" s="1"/>
  <c r="BF57" i="2"/>
  <c r="AX102" i="4" s="1"/>
  <c r="K57" i="2"/>
  <c r="AX55" i="4" s="1"/>
  <c r="AA57" i="2"/>
  <c r="AX71" i="4" s="1"/>
  <c r="AQ57" i="2"/>
  <c r="AX87" i="4" s="1"/>
  <c r="L57" i="2"/>
  <c r="AX56" i="4" s="1"/>
  <c r="AB57" i="2"/>
  <c r="AX72" i="4" s="1"/>
  <c r="AR57" i="2"/>
  <c r="AX88" i="4" s="1"/>
  <c r="M57" i="2"/>
  <c r="AX57" i="4" s="1"/>
  <c r="AC57" i="2"/>
  <c r="AX73" i="4" s="1"/>
  <c r="AS57" i="2"/>
  <c r="AX89" i="4" s="1"/>
  <c r="N57" i="2"/>
  <c r="AX58" i="4" s="1"/>
  <c r="AD57" i="2"/>
  <c r="AX74" i="4" s="1"/>
  <c r="AT57" i="2"/>
  <c r="AX90" i="4" s="1"/>
  <c r="O57" i="2"/>
  <c r="AX59" i="4" s="1"/>
  <c r="AE57" i="2"/>
  <c r="AX75" i="4" s="1"/>
  <c r="AU57" i="2"/>
  <c r="AX91" i="4" s="1"/>
  <c r="P57" i="2"/>
  <c r="AX60" i="4" s="1"/>
  <c r="AF57" i="2"/>
  <c r="AX76" i="4" s="1"/>
  <c r="AV57" i="2"/>
  <c r="AX92" i="4" s="1"/>
  <c r="Q57" i="2"/>
  <c r="AX61" i="4" s="1"/>
  <c r="AG57" i="2"/>
  <c r="AX77" i="4" s="1"/>
  <c r="AW57" i="2"/>
  <c r="AX93" i="4" s="1"/>
  <c r="T57" i="2"/>
  <c r="AX64" i="4" s="1"/>
  <c r="AJ57" i="2"/>
  <c r="AX80" i="4" s="1"/>
  <c r="AZ57" i="2"/>
  <c r="AX96" i="4" s="1"/>
  <c r="R57" i="2"/>
  <c r="AX62" i="4" s="1"/>
  <c r="S57" i="2"/>
  <c r="AX63" i="4" s="1"/>
  <c r="AH57" i="2"/>
  <c r="AX78" i="4" s="1"/>
  <c r="AI57" i="2"/>
  <c r="AX79" i="4" s="1"/>
  <c r="AX57" i="2"/>
  <c r="AX94" i="4" s="1"/>
  <c r="AY57" i="2"/>
  <c r="AX95" i="4" s="1"/>
  <c r="T66" i="2"/>
  <c r="BO114" i="4" s="1"/>
  <c r="AJ66" i="2"/>
  <c r="BO130" i="4" s="1"/>
  <c r="AZ66" i="2"/>
  <c r="BO146" i="4" s="1"/>
  <c r="U66" i="2"/>
  <c r="BO115" i="4" s="1"/>
  <c r="AK66" i="2"/>
  <c r="BO131" i="4" s="1"/>
  <c r="BA66" i="2"/>
  <c r="BO147" i="4" s="1"/>
  <c r="V66" i="2"/>
  <c r="BO116" i="4" s="1"/>
  <c r="AL66" i="2"/>
  <c r="BO132" i="4" s="1"/>
  <c r="BB66" i="2"/>
  <c r="BO148" i="4" s="1"/>
  <c r="W66" i="2"/>
  <c r="BO117" i="4" s="1"/>
  <c r="AM66" i="2"/>
  <c r="BO133" i="4" s="1"/>
  <c r="BC66" i="2"/>
  <c r="BO149" i="4" s="1"/>
  <c r="I66" i="2"/>
  <c r="Y66" i="2"/>
  <c r="BO119" i="4" s="1"/>
  <c r="AO66" i="2"/>
  <c r="BO135" i="4" s="1"/>
  <c r="BE66" i="2"/>
  <c r="BO151" i="4" s="1"/>
  <c r="J66" i="2"/>
  <c r="BO104" i="4" s="1"/>
  <c r="Z66" i="2"/>
  <c r="BO120" i="4" s="1"/>
  <c r="AP66" i="2"/>
  <c r="BO136" i="4" s="1"/>
  <c r="BF66" i="2"/>
  <c r="BO152" i="4" s="1"/>
  <c r="K66" i="2"/>
  <c r="BO105" i="4" s="1"/>
  <c r="AA66" i="2"/>
  <c r="BO121" i="4" s="1"/>
  <c r="AQ66" i="2"/>
  <c r="BO137" i="4" s="1"/>
  <c r="L66" i="2"/>
  <c r="BO106" i="4" s="1"/>
  <c r="AB66" i="2"/>
  <c r="BO122" i="4" s="1"/>
  <c r="AR66" i="2"/>
  <c r="BO138" i="4" s="1"/>
  <c r="M66" i="2"/>
  <c r="BO107" i="4" s="1"/>
  <c r="AC66" i="2"/>
  <c r="BO123" i="4" s="1"/>
  <c r="AS66" i="2"/>
  <c r="BO139" i="4" s="1"/>
  <c r="N66" i="2"/>
  <c r="BO108" i="4" s="1"/>
  <c r="AD66" i="2"/>
  <c r="BO124" i="4" s="1"/>
  <c r="O66" i="2"/>
  <c r="BO109" i="4" s="1"/>
  <c r="AE66" i="2"/>
  <c r="BO125" i="4" s="1"/>
  <c r="AU66" i="2"/>
  <c r="BO141" i="4" s="1"/>
  <c r="R66" i="2"/>
  <c r="BO112" i="4" s="1"/>
  <c r="AH66" i="2"/>
  <c r="BO128" i="4" s="1"/>
  <c r="AX66" i="2"/>
  <c r="BO144" i="4" s="1"/>
  <c r="AT66" i="2"/>
  <c r="BO140" i="4" s="1"/>
  <c r="AV66" i="2"/>
  <c r="BO142" i="4" s="1"/>
  <c r="AW66" i="2"/>
  <c r="BO143" i="4" s="1"/>
  <c r="AY66" i="2"/>
  <c r="BO145" i="4" s="1"/>
  <c r="BD66" i="2"/>
  <c r="BO150" i="4" s="1"/>
  <c r="P66" i="2"/>
  <c r="BO110" i="4" s="1"/>
  <c r="Q66" i="2"/>
  <c r="BO111" i="4" s="1"/>
  <c r="S66" i="2"/>
  <c r="BO113" i="4" s="1"/>
  <c r="X66" i="2"/>
  <c r="BO118" i="4" s="1"/>
  <c r="AF66" i="2"/>
  <c r="BO126" i="4" s="1"/>
  <c r="H66" i="2"/>
  <c r="AG66" i="2"/>
  <c r="BO127" i="4" s="1"/>
  <c r="AI66" i="2"/>
  <c r="BO129" i="4" s="1"/>
  <c r="AN66" i="2"/>
  <c r="BO134" i="4" s="1"/>
  <c r="W64" i="2"/>
  <c r="BO67" i="4" s="1"/>
  <c r="X64" i="2"/>
  <c r="BO68" i="4" s="1"/>
  <c r="AN64" i="2"/>
  <c r="BO84" i="4" s="1"/>
  <c r="BD64" i="2"/>
  <c r="BO100" i="4" s="1"/>
  <c r="I64" i="2"/>
  <c r="Y64" i="2"/>
  <c r="BO69" i="4" s="1"/>
  <c r="AO64" i="2"/>
  <c r="BO85" i="4" s="1"/>
  <c r="BE64" i="2"/>
  <c r="BO101" i="4" s="1"/>
  <c r="J64" i="2"/>
  <c r="BO54" i="4" s="1"/>
  <c r="Z64" i="2"/>
  <c r="BO70" i="4" s="1"/>
  <c r="AP64" i="2"/>
  <c r="BO86" i="4" s="1"/>
  <c r="BF64" i="2"/>
  <c r="BO102" i="4" s="1"/>
  <c r="K64" i="2"/>
  <c r="BO55" i="4" s="1"/>
  <c r="AA64" i="2"/>
  <c r="BO71" i="4" s="1"/>
  <c r="AQ64" i="2"/>
  <c r="BO87" i="4" s="1"/>
  <c r="M64" i="2"/>
  <c r="BO57" i="4" s="1"/>
  <c r="AC64" i="2"/>
  <c r="BO73" i="4" s="1"/>
  <c r="AS64" i="2"/>
  <c r="BO89" i="4" s="1"/>
  <c r="N64" i="2"/>
  <c r="BO58" i="4" s="1"/>
  <c r="AD64" i="2"/>
  <c r="BO74" i="4" s="1"/>
  <c r="AT64" i="2"/>
  <c r="BO90" i="4" s="1"/>
  <c r="O64" i="2"/>
  <c r="BO59" i="4" s="1"/>
  <c r="AE64" i="2"/>
  <c r="BO75" i="4" s="1"/>
  <c r="AU64" i="2"/>
  <c r="BO91" i="4" s="1"/>
  <c r="P64" i="2"/>
  <c r="BO60" i="4" s="1"/>
  <c r="AF64" i="2"/>
  <c r="BO76" i="4" s="1"/>
  <c r="AV64" i="2"/>
  <c r="BO92" i="4" s="1"/>
  <c r="Q64" i="2"/>
  <c r="BO61" i="4" s="1"/>
  <c r="AG64" i="2"/>
  <c r="BO77" i="4" s="1"/>
  <c r="AW64" i="2"/>
  <c r="BO93" i="4" s="1"/>
  <c r="R64" i="2"/>
  <c r="BO62" i="4" s="1"/>
  <c r="AH64" i="2"/>
  <c r="BO78" i="4" s="1"/>
  <c r="AX64" i="2"/>
  <c r="BO94" i="4" s="1"/>
  <c r="S64" i="2"/>
  <c r="BO63" i="4" s="1"/>
  <c r="AI64" i="2"/>
  <c r="BO79" i="4" s="1"/>
  <c r="AY64" i="2"/>
  <c r="BO95" i="4" s="1"/>
  <c r="V64" i="2"/>
  <c r="BO66" i="4" s="1"/>
  <c r="AL64" i="2"/>
  <c r="BO82" i="4" s="1"/>
  <c r="BB64" i="2"/>
  <c r="BO98" i="4" s="1"/>
  <c r="L64" i="2"/>
  <c r="BO56" i="4" s="1"/>
  <c r="T64" i="2"/>
  <c r="BO64" i="4" s="1"/>
  <c r="U64" i="2"/>
  <c r="BO65" i="4" s="1"/>
  <c r="AB64" i="2"/>
  <c r="BO72" i="4" s="1"/>
  <c r="AJ64" i="2"/>
  <c r="BO80" i="4" s="1"/>
  <c r="AK64" i="2"/>
  <c r="BO81" i="4" s="1"/>
  <c r="AM64" i="2"/>
  <c r="BO83" i="4" s="1"/>
  <c r="AR64" i="2"/>
  <c r="BO88" i="4" s="1"/>
  <c r="AZ64" i="2"/>
  <c r="BO96" i="4" s="1"/>
  <c r="BA64" i="2"/>
  <c r="BO97" i="4" s="1"/>
  <c r="BC64" i="2"/>
  <c r="BO99" i="4" s="1"/>
  <c r="H64" i="2"/>
  <c r="V65" i="2"/>
  <c r="AL65" i="2"/>
  <c r="BB65" i="2"/>
  <c r="W65" i="2"/>
  <c r="AM65" i="2"/>
  <c r="BC65" i="2"/>
  <c r="X65" i="2"/>
  <c r="AN65" i="2"/>
  <c r="BD65" i="2"/>
  <c r="I65" i="2"/>
  <c r="Y65" i="2"/>
  <c r="AO65" i="2"/>
  <c r="BE65" i="2"/>
  <c r="K65" i="2"/>
  <c r="AA65" i="2"/>
  <c r="AQ65" i="2"/>
  <c r="L65" i="2"/>
  <c r="AB65" i="2"/>
  <c r="AR65" i="2"/>
  <c r="M65" i="2"/>
  <c r="AC65" i="2"/>
  <c r="AS65" i="2"/>
  <c r="N65" i="2"/>
  <c r="AD65" i="2"/>
  <c r="AT65" i="2"/>
  <c r="O65" i="2"/>
  <c r="AE65" i="2"/>
  <c r="AU65" i="2"/>
  <c r="P65" i="2"/>
  <c r="AF65" i="2"/>
  <c r="AV65" i="2"/>
  <c r="Q65" i="2"/>
  <c r="AG65" i="2"/>
  <c r="AW65" i="2"/>
  <c r="T65" i="2"/>
  <c r="AJ65" i="2"/>
  <c r="AZ65" i="2"/>
  <c r="AH65" i="2"/>
  <c r="AI65" i="2"/>
  <c r="AK65" i="2"/>
  <c r="AP65" i="2"/>
  <c r="AX65" i="2"/>
  <c r="AY65" i="2"/>
  <c r="BA65" i="2"/>
  <c r="BF65" i="2"/>
  <c r="J65" i="2"/>
  <c r="R65" i="2"/>
  <c r="S65" i="2"/>
  <c r="H65" i="2"/>
  <c r="U65" i="2"/>
  <c r="Z65" i="2"/>
  <c r="AM27" i="2"/>
  <c r="AM29" i="2" s="1"/>
  <c r="AK23" i="2"/>
  <c r="H45" i="2" s="1"/>
  <c r="AH27" i="2"/>
  <c r="AH23" i="2"/>
  <c r="H42" i="2" s="1"/>
  <c r="P28" i="2"/>
  <c r="BG62" i="2" a="1"/>
  <c r="BG62" i="2" s="1"/>
  <c r="BG58" i="2" a="1"/>
  <c r="BG58" i="2" s="1"/>
  <c r="AH29" i="2" l="1"/>
  <c r="H63" i="2"/>
  <c r="BG49" i="2" a="1"/>
  <c r="BG49" i="2" s="1"/>
  <c r="AG52" i="4"/>
  <c r="BG48" i="2" a="1"/>
  <c r="BG48" i="2" s="1"/>
  <c r="P292" i="4"/>
  <c r="BG43" i="2" a="1"/>
  <c r="BG43" i="2" s="1"/>
  <c r="P96" i="4" a="1"/>
  <c r="P96" i="4" s="1"/>
  <c r="U71" i="3"/>
  <c r="L71" i="3"/>
  <c r="BA71" i="3"/>
  <c r="AK71" i="3"/>
  <c r="AF71" i="3"/>
  <c r="AE71" i="3"/>
  <c r="Q71" i="3"/>
  <c r="AI71" i="3"/>
  <c r="Q104" i="3"/>
  <c r="AG104" i="3"/>
  <c r="AW104" i="3"/>
  <c r="AH104" i="3"/>
  <c r="R104" i="3"/>
  <c r="AX104" i="3"/>
  <c r="S104" i="3"/>
  <c r="AI104" i="3"/>
  <c r="AY104" i="3"/>
  <c r="T104" i="3"/>
  <c r="AZ104" i="3"/>
  <c r="AJ104" i="3"/>
  <c r="AV104" i="3"/>
  <c r="U104" i="3"/>
  <c r="AK104" i="3"/>
  <c r="BA104" i="3"/>
  <c r="X104" i="3"/>
  <c r="V104" i="3"/>
  <c r="AL104" i="3"/>
  <c r="BB104" i="3"/>
  <c r="W104" i="3"/>
  <c r="AM104" i="3"/>
  <c r="BC104" i="3"/>
  <c r="L104" i="3"/>
  <c r="BD104" i="3"/>
  <c r="AN104" i="3"/>
  <c r="Y104" i="3"/>
  <c r="AO104" i="3"/>
  <c r="BE104" i="3"/>
  <c r="P104" i="3"/>
  <c r="Z104" i="3"/>
  <c r="AP104" i="3"/>
  <c r="BF104" i="3"/>
  <c r="AA104" i="3"/>
  <c r="AQ104" i="3"/>
  <c r="AR104" i="3"/>
  <c r="AB104" i="3"/>
  <c r="M104" i="3"/>
  <c r="AC104" i="3"/>
  <c r="AS104" i="3"/>
  <c r="N104" i="3"/>
  <c r="AD104" i="3"/>
  <c r="AT104" i="3"/>
  <c r="O104" i="3"/>
  <c r="AE104" i="3"/>
  <c r="AU104" i="3"/>
  <c r="AF104" i="3"/>
  <c r="O103" i="3"/>
  <c r="CF7" i="5" s="1"/>
  <c r="AE103" i="3"/>
  <c r="CF23" i="5" s="1"/>
  <c r="AU103" i="3"/>
  <c r="CF39" i="5" s="1"/>
  <c r="P103" i="3"/>
  <c r="CF8" i="5" s="1"/>
  <c r="AV103" i="3"/>
  <c r="CF40" i="5" s="1"/>
  <c r="AF103" i="3"/>
  <c r="CF24" i="5" s="1"/>
  <c r="Q103" i="3"/>
  <c r="CF9" i="5" s="1"/>
  <c r="AG103" i="3"/>
  <c r="CF25" i="5" s="1"/>
  <c r="AW103" i="3"/>
  <c r="CF41" i="5" s="1"/>
  <c r="AH103" i="3"/>
  <c r="CF26" i="5" s="1"/>
  <c r="R103" i="3"/>
  <c r="CF10" i="5" s="1"/>
  <c r="AX103" i="3"/>
  <c r="CF42" i="5" s="1"/>
  <c r="S103" i="3"/>
  <c r="CF11" i="5" s="1"/>
  <c r="AI103" i="3"/>
  <c r="CF27" i="5" s="1"/>
  <c r="AY103" i="3"/>
  <c r="CF43" i="5" s="1"/>
  <c r="AT103" i="3"/>
  <c r="CF38" i="5" s="1"/>
  <c r="T103" i="3"/>
  <c r="CF12" i="5" s="1"/>
  <c r="AJ103" i="3"/>
  <c r="CF28" i="5" s="1"/>
  <c r="AZ103" i="3"/>
  <c r="CF44" i="5" s="1"/>
  <c r="L103" i="3"/>
  <c r="CF4" i="5" s="1"/>
  <c r="U103" i="3"/>
  <c r="CF13" i="5" s="1"/>
  <c r="AK103" i="3"/>
  <c r="CF29" i="5" s="1"/>
  <c r="BA103" i="3"/>
  <c r="CF45" i="5" s="1"/>
  <c r="V103" i="3"/>
  <c r="CF14" i="5" s="1"/>
  <c r="BB103" i="3"/>
  <c r="CF46" i="5" s="1"/>
  <c r="AL103" i="3"/>
  <c r="CF30" i="5" s="1"/>
  <c r="AD103" i="3"/>
  <c r="CF22" i="5" s="1"/>
  <c r="W103" i="3"/>
  <c r="CF15" i="5" s="1"/>
  <c r="AM103" i="3"/>
  <c r="CF31" i="5" s="1"/>
  <c r="BC103" i="3"/>
  <c r="CF47" i="5" s="1"/>
  <c r="X103" i="3"/>
  <c r="CF16" i="5" s="1"/>
  <c r="AN103" i="3"/>
  <c r="CF32" i="5" s="1"/>
  <c r="BD103" i="3"/>
  <c r="CF48" i="5" s="1"/>
  <c r="Y103" i="3"/>
  <c r="CF17" i="5" s="1"/>
  <c r="AO103" i="3"/>
  <c r="CF33" i="5" s="1"/>
  <c r="BE103" i="3"/>
  <c r="CF49" i="5" s="1"/>
  <c r="Z103" i="3"/>
  <c r="CF18" i="5" s="1"/>
  <c r="BF103" i="3"/>
  <c r="CF50" i="5" s="1"/>
  <c r="AP103" i="3"/>
  <c r="CF34" i="5" s="1"/>
  <c r="AA103" i="3"/>
  <c r="CF19" i="5" s="1"/>
  <c r="AQ103" i="3"/>
  <c r="CF35" i="5" s="1"/>
  <c r="AB103" i="3"/>
  <c r="CF20" i="5" s="1"/>
  <c r="AR103" i="3"/>
  <c r="CF36" i="5" s="1"/>
  <c r="N103" i="3"/>
  <c r="CF6" i="5" s="1"/>
  <c r="M103" i="3"/>
  <c r="CF5" i="5" s="1"/>
  <c r="AC103" i="3"/>
  <c r="CF21" i="5" s="1"/>
  <c r="AS103" i="3"/>
  <c r="CF37" i="5" s="1"/>
  <c r="K34" i="3"/>
  <c r="L35" i="3"/>
  <c r="S34" i="3"/>
  <c r="Q34" i="3"/>
  <c r="M34" i="3"/>
  <c r="N34" i="3" s="1"/>
  <c r="BG74" i="2" a="1"/>
  <c r="BG74" i="2" s="1"/>
  <c r="BG47" i="2" a="1"/>
  <c r="BG47" i="2" s="1"/>
  <c r="BG56" i="2" a="1"/>
  <c r="BG56" i="2" s="1"/>
  <c r="BG69" i="2" a="1"/>
  <c r="BG69" i="2" s="1"/>
  <c r="BG75" i="2" a="1"/>
  <c r="BG75" i="2" s="1"/>
  <c r="BG52" i="2" a="1"/>
  <c r="BG52" i="2" s="1"/>
  <c r="BG64" i="2" a="1"/>
  <c r="BG64" i="2" s="1"/>
  <c r="J78" i="2"/>
  <c r="CF54" i="4" s="1"/>
  <c r="Z78" i="2"/>
  <c r="CF70" i="4" s="1"/>
  <c r="AP78" i="2"/>
  <c r="CF86" i="4" s="1"/>
  <c r="BF78" i="2"/>
  <c r="CF102" i="4" s="1"/>
  <c r="H78" i="2"/>
  <c r="K78" i="2"/>
  <c r="CF55" i="4" s="1"/>
  <c r="AA78" i="2"/>
  <c r="CF71" i="4" s="1"/>
  <c r="AQ78" i="2"/>
  <c r="CF87" i="4" s="1"/>
  <c r="L78" i="2"/>
  <c r="CF56" i="4" s="1"/>
  <c r="AB78" i="2"/>
  <c r="CF72" i="4" s="1"/>
  <c r="AR78" i="2"/>
  <c r="CF88" i="4" s="1"/>
  <c r="M78" i="2"/>
  <c r="CF57" i="4" s="1"/>
  <c r="AC78" i="2"/>
  <c r="CF73" i="4" s="1"/>
  <c r="AS78" i="2"/>
  <c r="CF89" i="4" s="1"/>
  <c r="N78" i="2"/>
  <c r="CF58" i="4" s="1"/>
  <c r="AD78" i="2"/>
  <c r="CF74" i="4" s="1"/>
  <c r="AT78" i="2"/>
  <c r="CF90" i="4" s="1"/>
  <c r="O78" i="2"/>
  <c r="CF59" i="4" s="1"/>
  <c r="AE78" i="2"/>
  <c r="CF75" i="4" s="1"/>
  <c r="AU78" i="2"/>
  <c r="CF91" i="4" s="1"/>
  <c r="P78" i="2"/>
  <c r="CF60" i="4" s="1"/>
  <c r="AF78" i="2"/>
  <c r="CF76" i="4" s="1"/>
  <c r="AV78" i="2"/>
  <c r="CF92" i="4" s="1"/>
  <c r="Q78" i="2"/>
  <c r="CF61" i="4" s="1"/>
  <c r="AG78" i="2"/>
  <c r="CF77" i="4" s="1"/>
  <c r="AW78" i="2"/>
  <c r="CF93" i="4" s="1"/>
  <c r="R78" i="2"/>
  <c r="CF62" i="4" s="1"/>
  <c r="AH78" i="2"/>
  <c r="CF78" i="4" s="1"/>
  <c r="AX78" i="2"/>
  <c r="CF94" i="4" s="1"/>
  <c r="S78" i="2"/>
  <c r="CF63" i="4" s="1"/>
  <c r="AI78" i="2"/>
  <c r="CF79" i="4" s="1"/>
  <c r="AY78" i="2"/>
  <c r="CF95" i="4" s="1"/>
  <c r="T78" i="2"/>
  <c r="CF64" i="4" s="1"/>
  <c r="AJ78" i="2"/>
  <c r="CF80" i="4" s="1"/>
  <c r="AZ78" i="2"/>
  <c r="CF96" i="4" s="1"/>
  <c r="U78" i="2"/>
  <c r="CF65" i="4" s="1"/>
  <c r="AK78" i="2"/>
  <c r="CF81" i="4" s="1"/>
  <c r="BA78" i="2"/>
  <c r="CF97" i="4" s="1"/>
  <c r="V78" i="2"/>
  <c r="CF66" i="4" s="1"/>
  <c r="AL78" i="2"/>
  <c r="CF82" i="4" s="1"/>
  <c r="BB78" i="2"/>
  <c r="CF98" i="4" s="1"/>
  <c r="W78" i="2"/>
  <c r="CF67" i="4" s="1"/>
  <c r="AM78" i="2"/>
  <c r="CF83" i="4" s="1"/>
  <c r="BC78" i="2"/>
  <c r="CF99" i="4" s="1"/>
  <c r="X78" i="2"/>
  <c r="CF68" i="4" s="1"/>
  <c r="AN78" i="2"/>
  <c r="CF84" i="4" s="1"/>
  <c r="BD78" i="2"/>
  <c r="CF100" i="4" s="1"/>
  <c r="I78" i="2"/>
  <c r="Y78" i="2"/>
  <c r="CF69" i="4" s="1"/>
  <c r="AO78" i="2"/>
  <c r="CF85" i="4" s="1"/>
  <c r="BE78" i="2"/>
  <c r="CF101" i="4" s="1"/>
  <c r="BG66" i="2" a="1"/>
  <c r="BG66" i="2" s="1"/>
  <c r="X79" i="2"/>
  <c r="AN79" i="2"/>
  <c r="BD79" i="2"/>
  <c r="I79" i="2"/>
  <c r="Y79" i="2"/>
  <c r="AO79" i="2"/>
  <c r="BE79" i="2"/>
  <c r="J79" i="2"/>
  <c r="Z79" i="2"/>
  <c r="AP79" i="2"/>
  <c r="BF79" i="2"/>
  <c r="K79" i="2"/>
  <c r="AA79" i="2"/>
  <c r="AQ79" i="2"/>
  <c r="L79" i="2"/>
  <c r="AB79" i="2"/>
  <c r="AR79" i="2"/>
  <c r="M79" i="2"/>
  <c r="AC79" i="2"/>
  <c r="AS79" i="2"/>
  <c r="N79" i="2"/>
  <c r="AD79" i="2"/>
  <c r="AT79" i="2"/>
  <c r="O79" i="2"/>
  <c r="AE79" i="2"/>
  <c r="AU79" i="2"/>
  <c r="P79" i="2"/>
  <c r="AF79" i="2"/>
  <c r="AV79" i="2"/>
  <c r="Q79" i="2"/>
  <c r="AG79" i="2"/>
  <c r="AW79" i="2"/>
  <c r="R79" i="2"/>
  <c r="AH79" i="2"/>
  <c r="AX79" i="2"/>
  <c r="S79" i="2"/>
  <c r="AI79" i="2"/>
  <c r="AY79" i="2"/>
  <c r="T79" i="2"/>
  <c r="AJ79" i="2"/>
  <c r="AZ79" i="2"/>
  <c r="U79" i="2"/>
  <c r="AK79" i="2"/>
  <c r="BA79" i="2"/>
  <c r="V79" i="2"/>
  <c r="AL79" i="2"/>
  <c r="BB79" i="2"/>
  <c r="W79" i="2"/>
  <c r="AM79" i="2"/>
  <c r="BC79" i="2"/>
  <c r="H79" i="2"/>
  <c r="BG44" i="2" a="1"/>
  <c r="BG44" i="2" s="1"/>
  <c r="O60" i="2"/>
  <c r="AX159" i="4" s="1"/>
  <c r="AE60" i="2"/>
  <c r="AX175" i="4" s="1"/>
  <c r="AU60" i="2"/>
  <c r="AX191" i="4" s="1"/>
  <c r="P60" i="2"/>
  <c r="AX160" i="4" s="1"/>
  <c r="AF60" i="2"/>
  <c r="AX176" i="4" s="1"/>
  <c r="AV60" i="2"/>
  <c r="AX192" i="4" s="1"/>
  <c r="Q60" i="2"/>
  <c r="AX161" i="4" s="1"/>
  <c r="AG60" i="2"/>
  <c r="AX177" i="4" s="1"/>
  <c r="AW60" i="2"/>
  <c r="AX193" i="4" s="1"/>
  <c r="R60" i="2"/>
  <c r="AX162" i="4" s="1"/>
  <c r="AH60" i="2"/>
  <c r="AX178" i="4" s="1"/>
  <c r="AX60" i="2"/>
  <c r="AX194" i="4" s="1"/>
  <c r="S60" i="2"/>
  <c r="AX163" i="4" s="1"/>
  <c r="AI60" i="2"/>
  <c r="AX179" i="4" s="1"/>
  <c r="AY60" i="2"/>
  <c r="AX195" i="4" s="1"/>
  <c r="T60" i="2"/>
  <c r="AX164" i="4" s="1"/>
  <c r="AJ60" i="2"/>
  <c r="AX180" i="4" s="1"/>
  <c r="AZ60" i="2"/>
  <c r="AX196" i="4" s="1"/>
  <c r="U60" i="2"/>
  <c r="AX165" i="4" s="1"/>
  <c r="AK60" i="2"/>
  <c r="AX181" i="4" s="1"/>
  <c r="BA60" i="2"/>
  <c r="AX197" i="4" s="1"/>
  <c r="V60" i="2"/>
  <c r="AX166" i="4" s="1"/>
  <c r="AL60" i="2"/>
  <c r="AX182" i="4" s="1"/>
  <c r="BB60" i="2"/>
  <c r="AX198" i="4" s="1"/>
  <c r="W60" i="2"/>
  <c r="AX167" i="4" s="1"/>
  <c r="AM60" i="2"/>
  <c r="AX183" i="4" s="1"/>
  <c r="BC60" i="2"/>
  <c r="AX199" i="4" s="1"/>
  <c r="X60" i="2"/>
  <c r="AX168" i="4" s="1"/>
  <c r="AN60" i="2"/>
  <c r="AX184" i="4" s="1"/>
  <c r="BD60" i="2"/>
  <c r="AX200" i="4" s="1"/>
  <c r="I60" i="2"/>
  <c r="Y60" i="2"/>
  <c r="AX169" i="4" s="1"/>
  <c r="AO60" i="2"/>
  <c r="AX185" i="4" s="1"/>
  <c r="BE60" i="2"/>
  <c r="AX201" i="4" s="1"/>
  <c r="J60" i="2"/>
  <c r="AX154" i="4" s="1"/>
  <c r="Z60" i="2"/>
  <c r="AX170" i="4" s="1"/>
  <c r="AP60" i="2"/>
  <c r="AX186" i="4" s="1"/>
  <c r="BF60" i="2"/>
  <c r="AX202" i="4" s="1"/>
  <c r="K60" i="2"/>
  <c r="AX155" i="4" s="1"/>
  <c r="AA60" i="2"/>
  <c r="AX171" i="4" s="1"/>
  <c r="AQ60" i="2"/>
  <c r="AX187" i="4" s="1"/>
  <c r="N60" i="2"/>
  <c r="AX158" i="4" s="1"/>
  <c r="AD60" i="2"/>
  <c r="AX174" i="4" s="1"/>
  <c r="AT60" i="2"/>
  <c r="AX190" i="4" s="1"/>
  <c r="L60" i="2"/>
  <c r="AX156" i="4" s="1"/>
  <c r="M60" i="2"/>
  <c r="AX157" i="4" s="1"/>
  <c r="AB60" i="2"/>
  <c r="AX172" i="4" s="1"/>
  <c r="AC60" i="2"/>
  <c r="AX173" i="4" s="1"/>
  <c r="AR60" i="2"/>
  <c r="AX188" i="4" s="1"/>
  <c r="AS60" i="2"/>
  <c r="AX189" i="4" s="1"/>
  <c r="S42" i="2"/>
  <c r="P13" i="4" s="1"/>
  <c r="AI42" i="2"/>
  <c r="P29" i="4" s="1"/>
  <c r="AY42" i="2"/>
  <c r="P45" i="4" s="1"/>
  <c r="T42" i="2"/>
  <c r="P14" i="4" s="1"/>
  <c r="AJ42" i="2"/>
  <c r="P30" i="4" s="1"/>
  <c r="AZ42" i="2"/>
  <c r="P46" i="4" s="1"/>
  <c r="U42" i="2"/>
  <c r="P15" i="4" s="1"/>
  <c r="AK42" i="2"/>
  <c r="P31" i="4" s="1"/>
  <c r="BA42" i="2"/>
  <c r="P47" i="4" s="1"/>
  <c r="V42" i="2"/>
  <c r="P16" i="4" s="1"/>
  <c r="AL42" i="2"/>
  <c r="P32" i="4" s="1"/>
  <c r="BB42" i="2"/>
  <c r="P48" i="4" s="1"/>
  <c r="W42" i="2"/>
  <c r="P17" i="4" s="1"/>
  <c r="AM42" i="2"/>
  <c r="P33" i="4" s="1"/>
  <c r="BC42" i="2"/>
  <c r="P49" i="4" s="1"/>
  <c r="X42" i="2"/>
  <c r="P18" i="4" s="1"/>
  <c r="AN42" i="2"/>
  <c r="P34" i="4" s="1"/>
  <c r="BD42" i="2"/>
  <c r="P50" i="4" s="1"/>
  <c r="I42" i="2"/>
  <c r="Y42" i="2"/>
  <c r="P19" i="4" s="1"/>
  <c r="AO42" i="2"/>
  <c r="P35" i="4" s="1"/>
  <c r="BE42" i="2"/>
  <c r="P51" i="4" s="1"/>
  <c r="J42" i="2"/>
  <c r="P4" i="4" s="1"/>
  <c r="Z42" i="2"/>
  <c r="P20" i="4" s="1"/>
  <c r="AP42" i="2"/>
  <c r="P36" i="4" s="1"/>
  <c r="BF42" i="2"/>
  <c r="P52" i="4" s="1"/>
  <c r="K42" i="2"/>
  <c r="P5" i="4" s="1"/>
  <c r="AA42" i="2"/>
  <c r="P21" i="4" s="1"/>
  <c r="AQ42" i="2"/>
  <c r="P37" i="4" s="1"/>
  <c r="L42" i="2"/>
  <c r="P6" i="4" s="1"/>
  <c r="AB42" i="2"/>
  <c r="P22" i="4" s="1"/>
  <c r="AR42" i="2"/>
  <c r="P38" i="4" s="1"/>
  <c r="M42" i="2"/>
  <c r="P7" i="4" s="1"/>
  <c r="AC42" i="2"/>
  <c r="P23" i="4" s="1"/>
  <c r="AS42" i="2"/>
  <c r="P39" i="4" s="1"/>
  <c r="N42" i="2"/>
  <c r="P8" i="4" s="1"/>
  <c r="AD42" i="2"/>
  <c r="P24" i="4" s="1"/>
  <c r="AT42" i="2"/>
  <c r="P40" i="4" s="1"/>
  <c r="O42" i="2"/>
  <c r="P9" i="4" s="1"/>
  <c r="AE42" i="2"/>
  <c r="P25" i="4" s="1"/>
  <c r="AU42" i="2"/>
  <c r="P41" i="4" s="1"/>
  <c r="R42" i="2"/>
  <c r="P12" i="4" s="1"/>
  <c r="AH42" i="2"/>
  <c r="P28" i="4" s="1"/>
  <c r="AX42" i="2"/>
  <c r="P44" i="4" s="1"/>
  <c r="P42" i="2"/>
  <c r="P10" i="4" s="1"/>
  <c r="Q42" i="2"/>
  <c r="P11" i="4" s="1"/>
  <c r="AF42" i="2"/>
  <c r="P26" i="4" s="1"/>
  <c r="AG42" i="2"/>
  <c r="P27" i="4" s="1"/>
  <c r="AV42" i="2"/>
  <c r="P42" i="4" s="1"/>
  <c r="AW42" i="2"/>
  <c r="P43" i="4" s="1"/>
  <c r="BG67" i="2" a="1"/>
  <c r="BG67" i="2" s="1"/>
  <c r="BG80" i="2" a="1"/>
  <c r="BG80" i="2" s="1"/>
  <c r="I63" i="2"/>
  <c r="Y63" i="2"/>
  <c r="BO19" i="4" s="1"/>
  <c r="AO63" i="2"/>
  <c r="BO35" i="4" s="1"/>
  <c r="BE63" i="2"/>
  <c r="BO51" i="4" s="1"/>
  <c r="J63" i="2"/>
  <c r="BO4" i="4" s="1"/>
  <c r="Z63" i="2"/>
  <c r="BO20" i="4" s="1"/>
  <c r="AP63" i="2"/>
  <c r="BO36" i="4" s="1"/>
  <c r="BF63" i="2"/>
  <c r="BO52" i="4" s="1"/>
  <c r="K63" i="2"/>
  <c r="BO5" i="4" s="1"/>
  <c r="AA63" i="2"/>
  <c r="BO21" i="4" s="1"/>
  <c r="AQ63" i="2"/>
  <c r="BO37" i="4" s="1"/>
  <c r="L63" i="2"/>
  <c r="BO6" i="4" s="1"/>
  <c r="AB63" i="2"/>
  <c r="BO22" i="4" s="1"/>
  <c r="AR63" i="2"/>
  <c r="BO38" i="4" s="1"/>
  <c r="M63" i="2"/>
  <c r="BO7" i="4" s="1"/>
  <c r="AC63" i="2"/>
  <c r="BO23" i="4" s="1"/>
  <c r="AS63" i="2"/>
  <c r="BO39" i="4" s="1"/>
  <c r="O63" i="2"/>
  <c r="BO9" i="4" s="1"/>
  <c r="AE63" i="2"/>
  <c r="BO25" i="4" s="1"/>
  <c r="AU63" i="2"/>
  <c r="BO41" i="4" s="1"/>
  <c r="P63" i="2"/>
  <c r="BO10" i="4" s="1"/>
  <c r="AF63" i="2"/>
  <c r="BO26" i="4" s="1"/>
  <c r="AV63" i="2"/>
  <c r="BO42" i="4" s="1"/>
  <c r="Q63" i="2"/>
  <c r="BO11" i="4" s="1"/>
  <c r="AG63" i="2"/>
  <c r="BO27" i="4" s="1"/>
  <c r="AW63" i="2"/>
  <c r="BO43" i="4" s="1"/>
  <c r="R63" i="2"/>
  <c r="BO12" i="4" s="1"/>
  <c r="AH63" i="2"/>
  <c r="BO28" i="4" s="1"/>
  <c r="AX63" i="2"/>
  <c r="BO44" i="4" s="1"/>
  <c r="S63" i="2"/>
  <c r="BO13" i="4" s="1"/>
  <c r="AI63" i="2"/>
  <c r="BO29" i="4" s="1"/>
  <c r="AY63" i="2"/>
  <c r="BO45" i="4" s="1"/>
  <c r="T63" i="2"/>
  <c r="BO14" i="4" s="1"/>
  <c r="AJ63" i="2"/>
  <c r="BO30" i="4" s="1"/>
  <c r="AZ63" i="2"/>
  <c r="BO46" i="4" s="1"/>
  <c r="U63" i="2"/>
  <c r="BO15" i="4" s="1"/>
  <c r="AK63" i="2"/>
  <c r="BO31" i="4" s="1"/>
  <c r="BA63" i="2"/>
  <c r="BO47" i="4" s="1"/>
  <c r="X63" i="2"/>
  <c r="BO18" i="4" s="1"/>
  <c r="AN63" i="2"/>
  <c r="BO34" i="4" s="1"/>
  <c r="BD63" i="2"/>
  <c r="BO50" i="4" s="1"/>
  <c r="N63" i="2"/>
  <c r="BO8" i="4" s="1"/>
  <c r="V63" i="2"/>
  <c r="BO16" i="4" s="1"/>
  <c r="W63" i="2"/>
  <c r="BO17" i="4" s="1"/>
  <c r="AD63" i="2"/>
  <c r="BO24" i="4" s="1"/>
  <c r="AL63" i="2"/>
  <c r="BO32" i="4" s="1"/>
  <c r="AM63" i="2"/>
  <c r="BO33" i="4" s="1"/>
  <c r="AT63" i="2"/>
  <c r="BO40" i="4" s="1"/>
  <c r="BB63" i="2"/>
  <c r="BO48" i="4" s="1"/>
  <c r="BC63" i="2"/>
  <c r="BO49" i="4" s="1"/>
  <c r="AL23" i="2"/>
  <c r="H46" i="2" s="1"/>
  <c r="M45" i="2"/>
  <c r="P107" i="4" s="1"/>
  <c r="AC45" i="2"/>
  <c r="P123" i="4" s="1"/>
  <c r="AS45" i="2"/>
  <c r="P139" i="4" s="1"/>
  <c r="N45" i="2"/>
  <c r="P108" i="4" s="1"/>
  <c r="AD45" i="2"/>
  <c r="P124" i="4" s="1"/>
  <c r="AT45" i="2"/>
  <c r="P140" i="4" s="1"/>
  <c r="O45" i="2"/>
  <c r="P109" i="4" s="1"/>
  <c r="AE45" i="2"/>
  <c r="P125" i="4" s="1"/>
  <c r="AU45" i="2"/>
  <c r="P141" i="4" s="1"/>
  <c r="P45" i="2"/>
  <c r="P110" i="4" s="1"/>
  <c r="AF45" i="2"/>
  <c r="P126" i="4" s="1"/>
  <c r="AV45" i="2"/>
  <c r="P142" i="4" s="1"/>
  <c r="Q45" i="2"/>
  <c r="P111" i="4" s="1"/>
  <c r="AG45" i="2"/>
  <c r="P127" i="4" s="1"/>
  <c r="AW45" i="2"/>
  <c r="P143" i="4" s="1"/>
  <c r="R45" i="2"/>
  <c r="P112" i="4" s="1"/>
  <c r="AH45" i="2"/>
  <c r="P128" i="4" s="1"/>
  <c r="AX45" i="2"/>
  <c r="P144" i="4" s="1"/>
  <c r="S45" i="2"/>
  <c r="P113" i="4" s="1"/>
  <c r="AI45" i="2"/>
  <c r="P129" i="4" s="1"/>
  <c r="AY45" i="2"/>
  <c r="P145" i="4" s="1"/>
  <c r="T45" i="2"/>
  <c r="P114" i="4" s="1"/>
  <c r="AJ45" i="2"/>
  <c r="P130" i="4" s="1"/>
  <c r="AZ45" i="2"/>
  <c r="P146" i="4" s="1"/>
  <c r="U45" i="2"/>
  <c r="P115" i="4" s="1"/>
  <c r="AK45" i="2"/>
  <c r="P131" i="4" s="1"/>
  <c r="BA45" i="2"/>
  <c r="P147" i="4" s="1"/>
  <c r="V45" i="2"/>
  <c r="P116" i="4" s="1"/>
  <c r="AL45" i="2"/>
  <c r="P132" i="4" s="1"/>
  <c r="BB45" i="2"/>
  <c r="P148" i="4" s="1"/>
  <c r="W45" i="2"/>
  <c r="P117" i="4" s="1"/>
  <c r="AM45" i="2"/>
  <c r="P133" i="4" s="1"/>
  <c r="BC45" i="2"/>
  <c r="P149" i="4" s="1"/>
  <c r="X45" i="2"/>
  <c r="P118" i="4" s="1"/>
  <c r="AN45" i="2"/>
  <c r="P134" i="4" s="1"/>
  <c r="BD45" i="2"/>
  <c r="P150" i="4" s="1"/>
  <c r="I45" i="2"/>
  <c r="Y45" i="2"/>
  <c r="P119" i="4" s="1"/>
  <c r="AO45" i="2"/>
  <c r="P135" i="4" s="1"/>
  <c r="BE45" i="2"/>
  <c r="P151" i="4" s="1"/>
  <c r="L45" i="2"/>
  <c r="P106" i="4" s="1"/>
  <c r="AB45" i="2"/>
  <c r="P122" i="4" s="1"/>
  <c r="AR45" i="2"/>
  <c r="P138" i="4" s="1"/>
  <c r="J45" i="2"/>
  <c r="P104" i="4" s="1"/>
  <c r="K45" i="2"/>
  <c r="P105" i="4" s="1"/>
  <c r="Z45" i="2"/>
  <c r="P120" i="4" s="1"/>
  <c r="AA45" i="2"/>
  <c r="P121" i="4" s="1"/>
  <c r="AP45" i="2"/>
  <c r="P136" i="4" s="1"/>
  <c r="AQ45" i="2"/>
  <c r="P137" i="4" s="1"/>
  <c r="BF45" i="2"/>
  <c r="P152" i="4" s="1"/>
  <c r="BG65" i="2" a="1"/>
  <c r="BG65" i="2" s="1"/>
  <c r="T81" i="2"/>
  <c r="CF164" i="4" s="1"/>
  <c r="AJ81" i="2"/>
  <c r="CF180" i="4" s="1"/>
  <c r="AZ81" i="2"/>
  <c r="CF196" i="4" s="1"/>
  <c r="U81" i="2"/>
  <c r="CF165" i="4" s="1"/>
  <c r="AK81" i="2"/>
  <c r="CF181" i="4" s="1"/>
  <c r="BA81" i="2"/>
  <c r="CF197" i="4" s="1"/>
  <c r="V81" i="2"/>
  <c r="CF166" i="4" s="1"/>
  <c r="AL81" i="2"/>
  <c r="CF182" i="4" s="1"/>
  <c r="BB81" i="2"/>
  <c r="CF198" i="4" s="1"/>
  <c r="W81" i="2"/>
  <c r="CF167" i="4" s="1"/>
  <c r="AM81" i="2"/>
  <c r="CF183" i="4" s="1"/>
  <c r="BC81" i="2"/>
  <c r="CF199" i="4" s="1"/>
  <c r="X81" i="2"/>
  <c r="CF168" i="4" s="1"/>
  <c r="AN81" i="2"/>
  <c r="CF184" i="4" s="1"/>
  <c r="BD81" i="2"/>
  <c r="CF200" i="4" s="1"/>
  <c r="I81" i="2"/>
  <c r="Y81" i="2"/>
  <c r="CF169" i="4" s="1"/>
  <c r="AO81" i="2"/>
  <c r="CF185" i="4" s="1"/>
  <c r="BE81" i="2"/>
  <c r="CF201" i="4" s="1"/>
  <c r="J81" i="2"/>
  <c r="CF154" i="4" s="1"/>
  <c r="Z81" i="2"/>
  <c r="CF170" i="4" s="1"/>
  <c r="AP81" i="2"/>
  <c r="CF186" i="4" s="1"/>
  <c r="BF81" i="2"/>
  <c r="CF202" i="4" s="1"/>
  <c r="K81" i="2"/>
  <c r="CF155" i="4" s="1"/>
  <c r="AA81" i="2"/>
  <c r="CF171" i="4" s="1"/>
  <c r="AQ81" i="2"/>
  <c r="CF187" i="4" s="1"/>
  <c r="L81" i="2"/>
  <c r="CF156" i="4" s="1"/>
  <c r="AB81" i="2"/>
  <c r="CF172" i="4" s="1"/>
  <c r="AR81" i="2"/>
  <c r="CF188" i="4" s="1"/>
  <c r="M81" i="2"/>
  <c r="CF157" i="4" s="1"/>
  <c r="AC81" i="2"/>
  <c r="CF173" i="4" s="1"/>
  <c r="AS81" i="2"/>
  <c r="CF189" i="4" s="1"/>
  <c r="N81" i="2"/>
  <c r="CF158" i="4" s="1"/>
  <c r="AD81" i="2"/>
  <c r="CF174" i="4" s="1"/>
  <c r="AT81" i="2"/>
  <c r="CF190" i="4" s="1"/>
  <c r="O81" i="2"/>
  <c r="CF159" i="4" s="1"/>
  <c r="AE81" i="2"/>
  <c r="CF175" i="4" s="1"/>
  <c r="AU81" i="2"/>
  <c r="CF191" i="4" s="1"/>
  <c r="P81" i="2"/>
  <c r="CF160" i="4" s="1"/>
  <c r="AF81" i="2"/>
  <c r="CF176" i="4" s="1"/>
  <c r="AV81" i="2"/>
  <c r="CF192" i="4" s="1"/>
  <c r="Q81" i="2"/>
  <c r="CF161" i="4" s="1"/>
  <c r="AG81" i="2"/>
  <c r="CF177" i="4" s="1"/>
  <c r="AW81" i="2"/>
  <c r="CF193" i="4" s="1"/>
  <c r="H81" i="2"/>
  <c r="R81" i="2"/>
  <c r="CF162" i="4" s="1"/>
  <c r="AH81" i="2"/>
  <c r="CF178" i="4" s="1"/>
  <c r="AX81" i="2"/>
  <c r="CF194" i="4" s="1"/>
  <c r="S81" i="2"/>
  <c r="CF163" i="4" s="1"/>
  <c r="AI81" i="2"/>
  <c r="CF179" i="4" s="1"/>
  <c r="AY81" i="2"/>
  <c r="CF195" i="4" s="1"/>
  <c r="BG55" i="2" a="1"/>
  <c r="BG55" i="2" s="1"/>
  <c r="P83" i="2"/>
  <c r="CF260" i="4" s="1"/>
  <c r="AF83" i="2"/>
  <c r="CF276" i="4" s="1"/>
  <c r="AV83" i="2"/>
  <c r="CF292" i="4" s="1"/>
  <c r="Q83" i="2"/>
  <c r="CF261" i="4" s="1"/>
  <c r="AG83" i="2"/>
  <c r="CF277" i="4" s="1"/>
  <c r="AW83" i="2"/>
  <c r="CF293" i="4" s="1"/>
  <c r="R83" i="2"/>
  <c r="CF262" i="4" s="1"/>
  <c r="AH83" i="2"/>
  <c r="CF278" i="4" s="1"/>
  <c r="AX83" i="2"/>
  <c r="CF294" i="4" s="1"/>
  <c r="S83" i="2"/>
  <c r="CF263" i="4" s="1"/>
  <c r="AI83" i="2"/>
  <c r="CF279" i="4" s="1"/>
  <c r="AY83" i="2"/>
  <c r="CF295" i="4" s="1"/>
  <c r="T83" i="2"/>
  <c r="CF264" i="4" s="1"/>
  <c r="AJ83" i="2"/>
  <c r="CF280" i="4" s="1"/>
  <c r="AZ83" i="2"/>
  <c r="CF296" i="4" s="1"/>
  <c r="U83" i="2"/>
  <c r="CF265" i="4" s="1"/>
  <c r="AK83" i="2"/>
  <c r="CF281" i="4" s="1"/>
  <c r="BA83" i="2"/>
  <c r="CF297" i="4" s="1"/>
  <c r="V83" i="2"/>
  <c r="CF266" i="4" s="1"/>
  <c r="AL83" i="2"/>
  <c r="CF282" i="4" s="1"/>
  <c r="BB83" i="2"/>
  <c r="CF298" i="4" s="1"/>
  <c r="W83" i="2"/>
  <c r="CF267" i="4" s="1"/>
  <c r="AM83" i="2"/>
  <c r="CF283" i="4" s="1"/>
  <c r="BC83" i="2"/>
  <c r="CF299" i="4" s="1"/>
  <c r="X83" i="2"/>
  <c r="CF268" i="4" s="1"/>
  <c r="AN83" i="2"/>
  <c r="CF284" i="4" s="1"/>
  <c r="BD83" i="2"/>
  <c r="CF300" i="4" s="1"/>
  <c r="I83" i="2"/>
  <c r="Y83" i="2"/>
  <c r="CF269" i="4" s="1"/>
  <c r="AO83" i="2"/>
  <c r="CF285" i="4" s="1"/>
  <c r="BE83" i="2"/>
  <c r="CF301" i="4" s="1"/>
  <c r="J83" i="2"/>
  <c r="CF254" i="4" s="1"/>
  <c r="Z83" i="2"/>
  <c r="CF270" i="4" s="1"/>
  <c r="AP83" i="2"/>
  <c r="CF286" i="4" s="1"/>
  <c r="BF83" i="2"/>
  <c r="CF302" i="4" s="1"/>
  <c r="K83" i="2"/>
  <c r="CF255" i="4" s="1"/>
  <c r="AA83" i="2"/>
  <c r="CF271" i="4" s="1"/>
  <c r="AQ83" i="2"/>
  <c r="CF287" i="4" s="1"/>
  <c r="H83" i="2"/>
  <c r="L83" i="2"/>
  <c r="CF256" i="4" s="1"/>
  <c r="AB83" i="2"/>
  <c r="CF272" i="4" s="1"/>
  <c r="AR83" i="2"/>
  <c r="CF288" i="4" s="1"/>
  <c r="M83" i="2"/>
  <c r="CF257" i="4" s="1"/>
  <c r="AC83" i="2"/>
  <c r="CF273" i="4" s="1"/>
  <c r="AS83" i="2"/>
  <c r="CF289" i="4" s="1"/>
  <c r="N83" i="2"/>
  <c r="CF258" i="4" s="1"/>
  <c r="AD83" i="2"/>
  <c r="CF274" i="4" s="1"/>
  <c r="AT83" i="2"/>
  <c r="CF290" i="4" s="1"/>
  <c r="O83" i="2"/>
  <c r="CF259" i="4" s="1"/>
  <c r="AE83" i="2"/>
  <c r="CF275" i="4" s="1"/>
  <c r="AU83" i="2"/>
  <c r="CF291" i="4" s="1"/>
  <c r="BG57" i="2" a="1"/>
  <c r="BG57" i="2" s="1"/>
  <c r="BG61" i="2" a="1"/>
  <c r="BG61" i="2" s="1"/>
  <c r="BG54" i="2" a="1"/>
  <c r="BG54" i="2" s="1"/>
  <c r="M53" i="2"/>
  <c r="AG157" i="4" s="1"/>
  <c r="AC53" i="2"/>
  <c r="AG173" i="4" s="1"/>
  <c r="AS53" i="2"/>
  <c r="AG189" i="4" s="1"/>
  <c r="N53" i="2"/>
  <c r="AG158" i="4" s="1"/>
  <c r="AD53" i="2"/>
  <c r="AG174" i="4" s="1"/>
  <c r="AT53" i="2"/>
  <c r="AG190" i="4" s="1"/>
  <c r="O53" i="2"/>
  <c r="AG159" i="4" s="1"/>
  <c r="AE53" i="2"/>
  <c r="AG175" i="4" s="1"/>
  <c r="AU53" i="2"/>
  <c r="AG191" i="4" s="1"/>
  <c r="P53" i="2"/>
  <c r="AG160" i="4" s="1"/>
  <c r="AF53" i="2"/>
  <c r="AG176" i="4" s="1"/>
  <c r="AV53" i="2"/>
  <c r="AG192" i="4" s="1"/>
  <c r="Q53" i="2"/>
  <c r="AG161" i="4" s="1"/>
  <c r="AG53" i="2"/>
  <c r="AG177" i="4" s="1"/>
  <c r="AW53" i="2"/>
  <c r="AG193" i="4" s="1"/>
  <c r="R53" i="2"/>
  <c r="AG162" i="4" s="1"/>
  <c r="AH53" i="2"/>
  <c r="AG178" i="4" s="1"/>
  <c r="AX53" i="2"/>
  <c r="AG194" i="4" s="1"/>
  <c r="S53" i="2"/>
  <c r="AG163" i="4" s="1"/>
  <c r="AI53" i="2"/>
  <c r="AG179" i="4" s="1"/>
  <c r="AY53" i="2"/>
  <c r="AG195" i="4" s="1"/>
  <c r="T53" i="2"/>
  <c r="AG164" i="4" s="1"/>
  <c r="AJ53" i="2"/>
  <c r="AG180" i="4" s="1"/>
  <c r="AZ53" i="2"/>
  <c r="AG196" i="4" s="1"/>
  <c r="U53" i="2"/>
  <c r="AG165" i="4" s="1"/>
  <c r="AK53" i="2"/>
  <c r="AG181" i="4" s="1"/>
  <c r="BA53" i="2"/>
  <c r="AG197" i="4" s="1"/>
  <c r="V53" i="2"/>
  <c r="AG166" i="4" s="1"/>
  <c r="AL53" i="2"/>
  <c r="AG182" i="4" s="1"/>
  <c r="BB53" i="2"/>
  <c r="AG198" i="4" s="1"/>
  <c r="W53" i="2"/>
  <c r="AG167" i="4" s="1"/>
  <c r="AM53" i="2"/>
  <c r="AG183" i="4" s="1"/>
  <c r="BC53" i="2"/>
  <c r="AG199" i="4" s="1"/>
  <c r="X53" i="2"/>
  <c r="AG168" i="4" s="1"/>
  <c r="AN53" i="2"/>
  <c r="AG184" i="4" s="1"/>
  <c r="BD53" i="2"/>
  <c r="AG200" i="4" s="1"/>
  <c r="I53" i="2"/>
  <c r="Y53" i="2"/>
  <c r="AG169" i="4" s="1"/>
  <c r="AO53" i="2"/>
  <c r="AG185" i="4" s="1"/>
  <c r="BE53" i="2"/>
  <c r="AG201" i="4" s="1"/>
  <c r="L53" i="2"/>
  <c r="AG156" i="4" s="1"/>
  <c r="AB53" i="2"/>
  <c r="AG172" i="4" s="1"/>
  <c r="AR53" i="2"/>
  <c r="AG188" i="4" s="1"/>
  <c r="J53" i="2"/>
  <c r="AG154" i="4" s="1"/>
  <c r="K53" i="2"/>
  <c r="AG155" i="4" s="1"/>
  <c r="Z53" i="2"/>
  <c r="AG170" i="4" s="1"/>
  <c r="AA53" i="2"/>
  <c r="AG171" i="4" s="1"/>
  <c r="AP53" i="2"/>
  <c r="AG186" i="4" s="1"/>
  <c r="AQ53" i="2"/>
  <c r="AG187" i="4" s="1"/>
  <c r="BF53" i="2"/>
  <c r="AG202" i="4" s="1"/>
  <c r="P68" i="2"/>
  <c r="BO210" i="4" s="1"/>
  <c r="AF68" i="2"/>
  <c r="BO226" i="4" s="1"/>
  <c r="Q68" i="2"/>
  <c r="BO211" i="4" s="1"/>
  <c r="AG68" i="2"/>
  <c r="BO227" i="4" s="1"/>
  <c r="R68" i="2"/>
  <c r="BO212" i="4" s="1"/>
  <c r="AH68" i="2"/>
  <c r="BO228" i="4" s="1"/>
  <c r="S68" i="2"/>
  <c r="BO213" i="4" s="1"/>
  <c r="AI68" i="2"/>
  <c r="BO229" i="4" s="1"/>
  <c r="U68" i="2"/>
  <c r="BO215" i="4" s="1"/>
  <c r="AK68" i="2"/>
  <c r="BO231" i="4" s="1"/>
  <c r="V68" i="2"/>
  <c r="BO216" i="4" s="1"/>
  <c r="AL68" i="2"/>
  <c r="BO232" i="4" s="1"/>
  <c r="W68" i="2"/>
  <c r="BO217" i="4" s="1"/>
  <c r="AM68" i="2"/>
  <c r="BO233" i="4" s="1"/>
  <c r="X68" i="2"/>
  <c r="BO218" i="4" s="1"/>
  <c r="AN68" i="2"/>
  <c r="BO234" i="4" s="1"/>
  <c r="I68" i="2"/>
  <c r="Y68" i="2"/>
  <c r="BO219" i="4" s="1"/>
  <c r="AO68" i="2"/>
  <c r="BO235" i="4" s="1"/>
  <c r="K68" i="2"/>
  <c r="BO205" i="4" s="1"/>
  <c r="AA68" i="2"/>
  <c r="BO221" i="4" s="1"/>
  <c r="AQ68" i="2"/>
  <c r="BO237" i="4" s="1"/>
  <c r="N68" i="2"/>
  <c r="BO208" i="4" s="1"/>
  <c r="AD68" i="2"/>
  <c r="BO224" i="4" s="1"/>
  <c r="AT68" i="2"/>
  <c r="BO240" i="4" s="1"/>
  <c r="AS68" i="2"/>
  <c r="BO239" i="4" s="1"/>
  <c r="AU68" i="2"/>
  <c r="BO241" i="4" s="1"/>
  <c r="AV68" i="2"/>
  <c r="BO242" i="4" s="1"/>
  <c r="AW68" i="2"/>
  <c r="BO243" i="4" s="1"/>
  <c r="J68" i="2"/>
  <c r="BO204" i="4" s="1"/>
  <c r="AX68" i="2"/>
  <c r="BO244" i="4" s="1"/>
  <c r="L68" i="2"/>
  <c r="BO206" i="4" s="1"/>
  <c r="AY68" i="2"/>
  <c r="BO245" i="4" s="1"/>
  <c r="M68" i="2"/>
  <c r="BO207" i="4" s="1"/>
  <c r="AZ68" i="2"/>
  <c r="BO246" i="4" s="1"/>
  <c r="O68" i="2"/>
  <c r="BO209" i="4" s="1"/>
  <c r="BA68" i="2"/>
  <c r="BO247" i="4" s="1"/>
  <c r="T68" i="2"/>
  <c r="BO214" i="4" s="1"/>
  <c r="BB68" i="2"/>
  <c r="BO248" i="4" s="1"/>
  <c r="Z68" i="2"/>
  <c r="BO220" i="4" s="1"/>
  <c r="BC68" i="2"/>
  <c r="BO249" i="4" s="1"/>
  <c r="AB68" i="2"/>
  <c r="BO222" i="4" s="1"/>
  <c r="BD68" i="2"/>
  <c r="BO250" i="4" s="1"/>
  <c r="H68" i="2"/>
  <c r="AC68" i="2"/>
  <c r="BO223" i="4" s="1"/>
  <c r="BE68" i="2"/>
  <c r="BO251" i="4" s="1"/>
  <c r="AE68" i="2"/>
  <c r="BO225" i="4" s="1"/>
  <c r="BF68" i="2"/>
  <c r="BO252" i="4" s="1"/>
  <c r="AJ68" i="2"/>
  <c r="BO230" i="4" s="1"/>
  <c r="AP68" i="2"/>
  <c r="BO236" i="4" s="1"/>
  <c r="AR68" i="2"/>
  <c r="BO238" i="4" s="1"/>
  <c r="BG42" i="2" a="1"/>
  <c r="BG42" i="2" s="1"/>
  <c r="BG59" i="2" a="1"/>
  <c r="BG59" i="2" s="1"/>
  <c r="S35" i="3" l="1"/>
  <c r="Q35" i="3"/>
  <c r="M35" i="3"/>
  <c r="N35" i="3" s="1"/>
  <c r="K35" i="3"/>
  <c r="BG68" i="2" a="1"/>
  <c r="BG68" i="2" s="1"/>
  <c r="BG45" i="2" a="1"/>
  <c r="BG45" i="2" s="1"/>
  <c r="BG63" i="2" a="1"/>
  <c r="BG63" i="2" s="1"/>
  <c r="BG78" i="2" a="1"/>
  <c r="BG78" i="2" s="1"/>
  <c r="BG81" i="2" a="1"/>
  <c r="BG81" i="2" s="1"/>
  <c r="R82" i="2"/>
  <c r="CF212" i="4" s="1"/>
  <c r="AH82" i="2"/>
  <c r="CF228" i="4" s="1"/>
  <c r="AX82" i="2"/>
  <c r="CF244" i="4" s="1"/>
  <c r="S82" i="2"/>
  <c r="CF213" i="4" s="1"/>
  <c r="AI82" i="2"/>
  <c r="CF229" i="4" s="1"/>
  <c r="AY82" i="2"/>
  <c r="CF245" i="4" s="1"/>
  <c r="T82" i="2"/>
  <c r="CF214" i="4" s="1"/>
  <c r="AJ82" i="2"/>
  <c r="CF230" i="4" s="1"/>
  <c r="AZ82" i="2"/>
  <c r="CF246" i="4" s="1"/>
  <c r="U82" i="2"/>
  <c r="CF215" i="4" s="1"/>
  <c r="AK82" i="2"/>
  <c r="CF231" i="4" s="1"/>
  <c r="BA82" i="2"/>
  <c r="CF247" i="4" s="1"/>
  <c r="V82" i="2"/>
  <c r="CF216" i="4" s="1"/>
  <c r="AL82" i="2"/>
  <c r="CF232" i="4" s="1"/>
  <c r="BB82" i="2"/>
  <c r="CF248" i="4" s="1"/>
  <c r="W82" i="2"/>
  <c r="CF217" i="4" s="1"/>
  <c r="AM82" i="2"/>
  <c r="CF233" i="4" s="1"/>
  <c r="BC82" i="2"/>
  <c r="CF249" i="4" s="1"/>
  <c r="X82" i="2"/>
  <c r="CF218" i="4" s="1"/>
  <c r="AN82" i="2"/>
  <c r="CF234" i="4" s="1"/>
  <c r="BD82" i="2"/>
  <c r="CF250" i="4" s="1"/>
  <c r="I82" i="2"/>
  <c r="Y82" i="2"/>
  <c r="CF219" i="4" s="1"/>
  <c r="AO82" i="2"/>
  <c r="CF235" i="4" s="1"/>
  <c r="BE82" i="2"/>
  <c r="CF251" i="4" s="1"/>
  <c r="J82" i="2"/>
  <c r="CF204" i="4" s="1"/>
  <c r="Z82" i="2"/>
  <c r="CF220" i="4" s="1"/>
  <c r="AP82" i="2"/>
  <c r="CF236" i="4" s="1"/>
  <c r="BF82" i="2"/>
  <c r="CF252" i="4" s="1"/>
  <c r="K82" i="2"/>
  <c r="CF205" i="4" s="1"/>
  <c r="AA82" i="2"/>
  <c r="CF221" i="4" s="1"/>
  <c r="AQ82" i="2"/>
  <c r="CF237" i="4" s="1"/>
  <c r="L82" i="2"/>
  <c r="CF206" i="4" s="1"/>
  <c r="AB82" i="2"/>
  <c r="CF222" i="4" s="1"/>
  <c r="AR82" i="2"/>
  <c r="CF238" i="4" s="1"/>
  <c r="M82" i="2"/>
  <c r="CF207" i="4" s="1"/>
  <c r="AC82" i="2"/>
  <c r="CF223" i="4" s="1"/>
  <c r="AS82" i="2"/>
  <c r="CF239" i="4" s="1"/>
  <c r="N82" i="2"/>
  <c r="CF208" i="4" s="1"/>
  <c r="AD82" i="2"/>
  <c r="CF224" i="4" s="1"/>
  <c r="AT82" i="2"/>
  <c r="CF240" i="4" s="1"/>
  <c r="H82" i="2"/>
  <c r="O82" i="2"/>
  <c r="CF209" i="4" s="1"/>
  <c r="AE82" i="2"/>
  <c r="CF225" i="4" s="1"/>
  <c r="AU82" i="2"/>
  <c r="CF241" i="4" s="1"/>
  <c r="P82" i="2"/>
  <c r="CF210" i="4" s="1"/>
  <c r="AF82" i="2"/>
  <c r="CF226" i="4" s="1"/>
  <c r="AV82" i="2"/>
  <c r="CF242" i="4" s="1"/>
  <c r="Q82" i="2"/>
  <c r="CF211" i="4" s="1"/>
  <c r="AG82" i="2"/>
  <c r="CF227" i="4" s="1"/>
  <c r="AW82" i="2"/>
  <c r="CF243" i="4" s="1"/>
  <c r="BG79" i="2" a="1"/>
  <c r="BG79" i="2" s="1"/>
  <c r="BG83" i="2" a="1"/>
  <c r="BG83" i="2" s="1"/>
  <c r="K46" i="2"/>
  <c r="P155" i="4" s="1"/>
  <c r="AA46" i="2"/>
  <c r="P171" i="4" s="1"/>
  <c r="AQ46" i="2"/>
  <c r="P187" i="4" s="1"/>
  <c r="L46" i="2"/>
  <c r="P156" i="4" s="1"/>
  <c r="AB46" i="2"/>
  <c r="P172" i="4" s="1"/>
  <c r="AR46" i="2"/>
  <c r="P188" i="4" s="1"/>
  <c r="M46" i="2"/>
  <c r="P157" i="4" s="1"/>
  <c r="AC46" i="2"/>
  <c r="P173" i="4" s="1"/>
  <c r="AS46" i="2"/>
  <c r="P189" i="4" s="1"/>
  <c r="N46" i="2"/>
  <c r="P158" i="4" s="1"/>
  <c r="AD46" i="2"/>
  <c r="P174" i="4" s="1"/>
  <c r="AT46" i="2"/>
  <c r="P190" i="4" s="1"/>
  <c r="O46" i="2"/>
  <c r="P159" i="4" s="1"/>
  <c r="AE46" i="2"/>
  <c r="P175" i="4" s="1"/>
  <c r="AU46" i="2"/>
  <c r="P191" i="4" s="1"/>
  <c r="P46" i="2"/>
  <c r="P160" i="4" s="1"/>
  <c r="AF46" i="2"/>
  <c r="P176" i="4" s="1"/>
  <c r="AV46" i="2"/>
  <c r="P192" i="4" s="1"/>
  <c r="Q46" i="2"/>
  <c r="P161" i="4" s="1"/>
  <c r="AG46" i="2"/>
  <c r="P177" i="4" s="1"/>
  <c r="AW46" i="2"/>
  <c r="P193" i="4" s="1"/>
  <c r="R46" i="2"/>
  <c r="P162" i="4" s="1"/>
  <c r="AH46" i="2"/>
  <c r="AX46" i="2"/>
  <c r="P194" i="4" s="1"/>
  <c r="S46" i="2"/>
  <c r="P163" i="4" s="1"/>
  <c r="AI46" i="2"/>
  <c r="P179" i="4" s="1"/>
  <c r="AY46" i="2"/>
  <c r="P195" i="4" s="1"/>
  <c r="T46" i="2"/>
  <c r="P164" i="4" s="1"/>
  <c r="AJ46" i="2"/>
  <c r="P180" i="4" s="1"/>
  <c r="AZ46" i="2"/>
  <c r="P196" i="4" s="1"/>
  <c r="U46" i="2"/>
  <c r="P165" i="4" s="1"/>
  <c r="AK46" i="2"/>
  <c r="P181" i="4" s="1"/>
  <c r="BA46" i="2"/>
  <c r="P197" i="4" s="1"/>
  <c r="V46" i="2"/>
  <c r="P166" i="4" s="1"/>
  <c r="AL46" i="2"/>
  <c r="P182" i="4" s="1"/>
  <c r="BB46" i="2"/>
  <c r="P198" i="4" s="1"/>
  <c r="W46" i="2"/>
  <c r="P167" i="4" s="1"/>
  <c r="AM46" i="2"/>
  <c r="P183" i="4" s="1"/>
  <c r="BC46" i="2"/>
  <c r="P199" i="4" s="1"/>
  <c r="J46" i="2"/>
  <c r="P154" i="4" s="1"/>
  <c r="Z46" i="2"/>
  <c r="P170" i="4" s="1"/>
  <c r="AP46" i="2"/>
  <c r="P186" i="4" s="1"/>
  <c r="BF46" i="2"/>
  <c r="P202" i="4" s="1"/>
  <c r="BD46" i="2"/>
  <c r="P200" i="4" s="1"/>
  <c r="BE46" i="2"/>
  <c r="P201" i="4" s="1"/>
  <c r="I46" i="2"/>
  <c r="X46" i="2"/>
  <c r="P168" i="4" s="1"/>
  <c r="Y46" i="2"/>
  <c r="P169" i="4" s="1"/>
  <c r="AN46" i="2"/>
  <c r="P184" i="4" s="1"/>
  <c r="AO46" i="2"/>
  <c r="P185" i="4" s="1"/>
  <c r="BG53" i="2" a="1"/>
  <c r="BG53" i="2" s="1"/>
  <c r="BG60" i="2" a="1"/>
  <c r="BG60" i="2" s="1"/>
  <c r="L77" i="2"/>
  <c r="CF6" i="4" s="1"/>
  <c r="AB77" i="2"/>
  <c r="CF22" i="4" s="1"/>
  <c r="AR77" i="2"/>
  <c r="CF38" i="4" s="1"/>
  <c r="M77" i="2"/>
  <c r="CF7" i="4" s="1"/>
  <c r="AC77" i="2"/>
  <c r="CF23" i="4" s="1"/>
  <c r="AS77" i="2"/>
  <c r="CF39" i="4" s="1"/>
  <c r="H77" i="2"/>
  <c r="N77" i="2"/>
  <c r="CF8" i="4" s="1"/>
  <c r="AD77" i="2"/>
  <c r="CF24" i="4" s="1"/>
  <c r="AT77" i="2"/>
  <c r="CF40" i="4" s="1"/>
  <c r="O77" i="2"/>
  <c r="CF9" i="4" s="1"/>
  <c r="AE77" i="2"/>
  <c r="CF25" i="4" s="1"/>
  <c r="AU77" i="2"/>
  <c r="CF41" i="4" s="1"/>
  <c r="P77" i="2"/>
  <c r="CF10" i="4" s="1"/>
  <c r="AF77" i="2"/>
  <c r="CF26" i="4" s="1"/>
  <c r="AV77" i="2"/>
  <c r="CF42" i="4" s="1"/>
  <c r="Q77" i="2"/>
  <c r="CF11" i="4" s="1"/>
  <c r="AG77" i="2"/>
  <c r="CF27" i="4" s="1"/>
  <c r="AW77" i="2"/>
  <c r="CF43" i="4" s="1"/>
  <c r="R77" i="2"/>
  <c r="CF12" i="4" s="1"/>
  <c r="AH77" i="2"/>
  <c r="AX77" i="2"/>
  <c r="CF44" i="4" s="1"/>
  <c r="S77" i="2"/>
  <c r="CF13" i="4" s="1"/>
  <c r="AI77" i="2"/>
  <c r="CF29" i="4" s="1"/>
  <c r="AY77" i="2"/>
  <c r="CF45" i="4" s="1"/>
  <c r="T77" i="2"/>
  <c r="CF14" i="4" s="1"/>
  <c r="AJ77" i="2"/>
  <c r="CF30" i="4" s="1"/>
  <c r="AZ77" i="2"/>
  <c r="CF46" i="4" s="1"/>
  <c r="U77" i="2"/>
  <c r="CF15" i="4" s="1"/>
  <c r="AK77" i="2"/>
  <c r="CF31" i="4" s="1"/>
  <c r="BA77" i="2"/>
  <c r="CF47" i="4" s="1"/>
  <c r="V77" i="2"/>
  <c r="CF16" i="4" s="1"/>
  <c r="AL77" i="2"/>
  <c r="CF32" i="4" s="1"/>
  <c r="BB77" i="2"/>
  <c r="CF48" i="4" s="1"/>
  <c r="W77" i="2"/>
  <c r="CF17" i="4" s="1"/>
  <c r="AM77" i="2"/>
  <c r="CF33" i="4" s="1"/>
  <c r="BC77" i="2"/>
  <c r="CF49" i="4" s="1"/>
  <c r="X77" i="2"/>
  <c r="CF18" i="4" s="1"/>
  <c r="AN77" i="2"/>
  <c r="CF34" i="4" s="1"/>
  <c r="BD77" i="2"/>
  <c r="CF50" i="4" s="1"/>
  <c r="I77" i="2"/>
  <c r="Y77" i="2"/>
  <c r="CF19" i="4" s="1"/>
  <c r="AO77" i="2"/>
  <c r="CF35" i="4" s="1"/>
  <c r="BE77" i="2"/>
  <c r="CF51" i="4" s="1"/>
  <c r="J77" i="2"/>
  <c r="CF4" i="4" s="1"/>
  <c r="Z77" i="2"/>
  <c r="CF20" i="4" s="1"/>
  <c r="AP77" i="2"/>
  <c r="CF36" i="4" s="1"/>
  <c r="BF77" i="2"/>
  <c r="CF52" i="4" s="1"/>
  <c r="K77" i="2"/>
  <c r="CF5" i="4" s="1"/>
  <c r="AA77" i="2"/>
  <c r="CF21" i="4" s="1"/>
  <c r="AQ77" i="2"/>
  <c r="CF37" i="4" s="1"/>
  <c r="BG46" i="2" l="1" a="1"/>
  <c r="BG46" i="2" s="1"/>
  <c r="P178" i="4"/>
  <c r="BG77" i="2" a="1"/>
  <c r="BG77" i="2" s="1"/>
  <c r="CF28" i="4"/>
  <c r="BG82" i="2" a="1"/>
  <c r="BG82" i="2" s="1"/>
  <c r="L5" i="8" l="1" a="1"/>
  <c r="L5" i="8" s="1"/>
  <c r="M5" i="8" a="1"/>
  <c r="M5" i="8" s="1"/>
  <c r="N5" i="8" a="1"/>
  <c r="N5" i="8" s="1"/>
  <c r="L6" i="8" l="1" a="1"/>
  <c r="L6" i="8" s="1"/>
  <c r="M6" i="8" a="1"/>
  <c r="M6" i="8" s="1"/>
  <c r="N6" i="8" a="1"/>
  <c r="N6" i="8" s="1"/>
  <c r="O6" i="8" a="1"/>
  <c r="O6" i="8" s="1"/>
  <c r="P6" i="8"/>
  <c r="L7" i="8" a="1"/>
  <c r="L7" i="8" s="1"/>
  <c r="M7" i="8" a="1"/>
  <c r="M7" i="8" s="1"/>
  <c r="N7" i="8" a="1"/>
  <c r="N7" i="8" s="1"/>
  <c r="O7" i="8" a="1"/>
  <c r="O7" i="8" s="1"/>
  <c r="P7" i="8"/>
  <c r="L8" i="8" a="1"/>
  <c r="L8" i="8" s="1"/>
  <c r="M8" i="8" a="1"/>
  <c r="M8" i="8" s="1"/>
  <c r="N8" i="8" a="1"/>
  <c r="N8" i="8" s="1"/>
  <c r="O8" i="8" a="1"/>
  <c r="O8" i="8" s="1"/>
  <c r="P8" i="8"/>
  <c r="L9" i="8" a="1"/>
  <c r="L9" i="8" s="1"/>
  <c r="M9" i="8" a="1"/>
  <c r="M9" i="8" s="1"/>
  <c r="N9" i="8" a="1"/>
  <c r="N9" i="8" s="1"/>
  <c r="O9" i="8" a="1"/>
  <c r="O9" i="8" s="1"/>
  <c r="P9" i="8"/>
  <c r="L10" i="8" a="1"/>
  <c r="L10" i="8" s="1"/>
  <c r="M10" i="8" a="1"/>
  <c r="M10" i="8" s="1"/>
  <c r="N10" i="8" a="1"/>
  <c r="N10" i="8" s="1"/>
  <c r="O10" i="8" a="1"/>
  <c r="O10" i="8" s="1"/>
  <c r="P10" i="8"/>
  <c r="L11" i="8" a="1"/>
  <c r="L11" i="8" s="1"/>
  <c r="M11" i="8" a="1"/>
  <c r="M11" i="8" s="1"/>
  <c r="N11" i="8" a="1"/>
  <c r="N11" i="8" s="1"/>
  <c r="O11" i="8" a="1"/>
  <c r="O11" i="8" s="1"/>
  <c r="P11" i="8"/>
  <c r="L12" i="8" a="1"/>
  <c r="L12" i="8" s="1"/>
  <c r="M12" i="8" a="1"/>
  <c r="M12" i="8" s="1"/>
  <c r="N12" i="8" a="1"/>
  <c r="N12" i="8" s="1"/>
  <c r="O12" i="8" a="1"/>
  <c r="O12" i="8" s="1"/>
  <c r="P12" i="8"/>
  <c r="L13" i="8" a="1"/>
  <c r="L13" i="8" s="1"/>
  <c r="M13" i="8" a="1"/>
  <c r="M13" i="8" s="1"/>
  <c r="N13" i="8" a="1"/>
  <c r="N13" i="8" s="1"/>
  <c r="O13" i="8" a="1"/>
  <c r="O13" i="8" s="1"/>
  <c r="P13" i="8"/>
  <c r="L14" i="8" a="1"/>
  <c r="L14" i="8" s="1"/>
  <c r="M14" i="8" a="1"/>
  <c r="M14" i="8" s="1"/>
  <c r="N14" i="8" a="1"/>
  <c r="N14" i="8" s="1"/>
  <c r="O14" i="8" a="1"/>
  <c r="O14" i="8" s="1"/>
  <c r="P14" i="8"/>
  <c r="L15" i="8" a="1"/>
  <c r="L15" i="8" s="1"/>
  <c r="M15" i="8" a="1"/>
  <c r="M15" i="8" s="1"/>
  <c r="N15" i="8" a="1"/>
  <c r="N15" i="8" s="1"/>
  <c r="O15" i="8" a="1"/>
  <c r="O15" i="8" s="1"/>
  <c r="P15" i="8"/>
  <c r="L16" i="8" a="1"/>
  <c r="L16" i="8" s="1"/>
  <c r="M16" i="8" a="1"/>
  <c r="M16" i="8" s="1"/>
  <c r="N16" i="8" a="1"/>
  <c r="N16" i="8" s="1"/>
  <c r="O16" i="8" a="1"/>
  <c r="O16" i="8" s="1"/>
  <c r="P16" i="8"/>
  <c r="L17" i="8" a="1"/>
  <c r="L17" i="8" s="1"/>
  <c r="M17" i="8" a="1"/>
  <c r="M17" i="8" s="1"/>
  <c r="N17" i="8" a="1"/>
  <c r="N17" i="8" s="1"/>
  <c r="O17" i="8" a="1"/>
  <c r="O17" i="8" s="1"/>
  <c r="P17" i="8"/>
  <c r="L18" i="8" a="1"/>
  <c r="L18" i="8" s="1"/>
  <c r="M18" i="8" a="1"/>
  <c r="M18" i="8" s="1"/>
  <c r="N18" i="8" a="1"/>
  <c r="N18" i="8" s="1"/>
  <c r="O18" i="8" a="1"/>
  <c r="O18" i="8" s="1"/>
  <c r="P18" i="8"/>
  <c r="L19" i="8" a="1"/>
  <c r="L19" i="8" s="1"/>
  <c r="M19" i="8" a="1"/>
  <c r="M19" i="8" s="1"/>
  <c r="N19" i="8" a="1"/>
  <c r="N19" i="8" s="1"/>
  <c r="O19" i="8" a="1"/>
  <c r="O19" i="8" s="1"/>
  <c r="P19" i="8"/>
  <c r="L20" i="8" a="1"/>
  <c r="L20" i="8" s="1"/>
  <c r="M20" i="8" a="1"/>
  <c r="M20" i="8" s="1"/>
  <c r="N20" i="8" a="1"/>
  <c r="N20" i="8" s="1"/>
  <c r="O20" i="8" a="1"/>
  <c r="O20" i="8" s="1"/>
  <c r="P20" i="8"/>
  <c r="L21" i="8" a="1"/>
  <c r="L21" i="8" s="1"/>
  <c r="M21" i="8" a="1"/>
  <c r="M21" i="8" s="1"/>
  <c r="N21" i="8" a="1"/>
  <c r="N21" i="8" s="1"/>
  <c r="O21" i="8" a="1"/>
  <c r="O21" i="8" s="1"/>
  <c r="P21" i="8"/>
  <c r="L22" i="8" a="1"/>
  <c r="L22" i="8" s="1"/>
  <c r="M22" i="8" a="1"/>
  <c r="M22" i="8" s="1"/>
  <c r="N22" i="8" a="1"/>
  <c r="N22" i="8" s="1"/>
  <c r="O22" i="8" a="1"/>
  <c r="O22" i="8" s="1"/>
  <c r="P22" i="8"/>
  <c r="L23" i="8" a="1"/>
  <c r="L23" i="8" s="1"/>
  <c r="M23" i="8" a="1"/>
  <c r="M23" i="8" s="1"/>
  <c r="N23" i="8" a="1"/>
  <c r="N23" i="8" s="1"/>
  <c r="O23" i="8" a="1"/>
  <c r="O23" i="8" s="1"/>
  <c r="P23" i="8"/>
  <c r="L24" i="8" a="1"/>
  <c r="L24" i="8" s="1"/>
  <c r="M24" i="8" a="1"/>
  <c r="M24" i="8" s="1"/>
  <c r="N24" i="8" a="1"/>
  <c r="N24" i="8" s="1"/>
  <c r="O24" i="8" a="1"/>
  <c r="O24" i="8" s="1"/>
  <c r="P24" i="8"/>
  <c r="L25" i="8" a="1"/>
  <c r="L25" i="8" s="1"/>
  <c r="M25" i="8" a="1"/>
  <c r="M25" i="8" s="1"/>
  <c r="N25" i="8" a="1"/>
  <c r="N25" i="8" s="1"/>
  <c r="O25" i="8" a="1"/>
  <c r="O25" i="8" s="1"/>
  <c r="P25" i="8"/>
  <c r="L26" i="8" a="1"/>
  <c r="L26" i="8" s="1"/>
  <c r="M26" i="8" a="1"/>
  <c r="M26" i="8" s="1"/>
  <c r="N26" i="8" a="1"/>
  <c r="N26" i="8" s="1"/>
  <c r="O26" i="8" a="1"/>
  <c r="O26" i="8" s="1"/>
  <c r="P26" i="8"/>
  <c r="L27" i="8" a="1"/>
  <c r="L27" i="8" s="1"/>
  <c r="M27" i="8" a="1"/>
  <c r="M27" i="8" s="1"/>
  <c r="N27" i="8" a="1"/>
  <c r="N27" i="8" s="1"/>
  <c r="O27" i="8" a="1"/>
  <c r="O27" i="8" s="1"/>
  <c r="P27" i="8"/>
  <c r="L28" i="8" a="1"/>
  <c r="L28" i="8" s="1"/>
  <c r="M28" i="8" a="1"/>
  <c r="M28" i="8" s="1"/>
  <c r="N28" i="8" a="1"/>
  <c r="N28" i="8" s="1"/>
  <c r="O28" i="8" a="1"/>
  <c r="O28" i="8" s="1"/>
  <c r="P28" i="8"/>
  <c r="L29" i="8" a="1"/>
  <c r="L29" i="8" s="1"/>
  <c r="M29" i="8" a="1"/>
  <c r="M29" i="8" s="1"/>
  <c r="N29" i="8" a="1"/>
  <c r="N29" i="8" s="1"/>
  <c r="O29" i="8" a="1"/>
  <c r="O29" i="8" s="1"/>
  <c r="P29" i="8"/>
  <c r="L30" i="8" a="1"/>
  <c r="L30" i="8" s="1"/>
  <c r="M30" i="8" a="1"/>
  <c r="M30" i="8" s="1"/>
  <c r="N30" i="8" a="1"/>
  <c r="N30" i="8" s="1"/>
  <c r="O30" i="8" a="1"/>
  <c r="O30" i="8" s="1"/>
  <c r="P30" i="8"/>
  <c r="L31" i="8" a="1"/>
  <c r="L31" i="8" s="1"/>
  <c r="M31" i="8" a="1"/>
  <c r="M31" i="8" s="1"/>
  <c r="N31" i="8" a="1"/>
  <c r="N31" i="8" s="1"/>
  <c r="O31" i="8" a="1"/>
  <c r="O31" i="8" s="1"/>
  <c r="P31" i="8"/>
  <c r="L32" i="8" a="1"/>
  <c r="L32" i="8" s="1"/>
  <c r="M32" i="8" a="1"/>
  <c r="M32" i="8" s="1"/>
  <c r="N32" i="8" a="1"/>
  <c r="N32" i="8" s="1"/>
  <c r="O32" i="8" a="1"/>
  <c r="O32" i="8" s="1"/>
  <c r="P32" i="8"/>
  <c r="L33" i="8" a="1"/>
  <c r="L33" i="8" s="1"/>
  <c r="M33" i="8" a="1"/>
  <c r="M33" i="8" s="1"/>
  <c r="N33" i="8" a="1"/>
  <c r="N33" i="8" s="1"/>
  <c r="O33" i="8" a="1"/>
  <c r="O33" i="8" s="1"/>
  <c r="P33" i="8"/>
  <c r="L34" i="8" a="1"/>
  <c r="L34" i="8" s="1"/>
  <c r="M34" i="8" a="1"/>
  <c r="M34" i="8" s="1"/>
  <c r="N34" i="8" a="1"/>
  <c r="N34" i="8" s="1"/>
  <c r="O34" i="8" a="1"/>
  <c r="O34" i="8" s="1"/>
  <c r="P34" i="8"/>
  <c r="O5" i="8" a="1"/>
  <c r="O5" i="8" s="1"/>
  <c r="P5" i="8" s="1"/>
  <c r="BS242" i="5" l="1"/>
  <c r="BS241" i="5"/>
  <c r="BS240" i="5"/>
  <c r="BS239" i="5"/>
  <c r="BS238" i="5"/>
  <c r="BS237" i="5"/>
  <c r="BS236" i="5"/>
  <c r="BS235" i="5"/>
  <c r="BS234" i="5"/>
  <c r="BS233" i="5"/>
  <c r="BS232" i="5"/>
  <c r="BS231" i="5"/>
  <c r="BS230" i="5"/>
  <c r="BS229" i="5"/>
  <c r="BS228" i="5"/>
  <c r="BS227" i="5"/>
  <c r="BS226" i="5"/>
  <c r="BS225" i="5"/>
  <c r="BS224" i="5"/>
  <c r="BS223" i="5"/>
  <c r="BS222" i="5"/>
  <c r="BS221" i="5"/>
  <c r="BS220" i="5"/>
  <c r="BS219" i="5"/>
  <c r="BS218" i="5"/>
  <c r="BS217" i="5"/>
  <c r="BS216" i="5"/>
  <c r="BS215" i="5"/>
  <c r="BS214" i="5"/>
  <c r="BS213" i="5"/>
  <c r="BS212" i="5"/>
  <c r="BS211" i="5"/>
  <c r="BS210" i="5"/>
  <c r="BS209" i="5"/>
  <c r="BS208" i="5"/>
  <c r="BS207" i="5"/>
  <c r="BS206" i="5"/>
  <c r="BS205" i="5"/>
  <c r="BS204" i="5"/>
  <c r="BS203" i="5"/>
  <c r="BS202" i="5"/>
  <c r="BS201" i="5"/>
  <c r="BS200" i="5"/>
  <c r="BS199" i="5"/>
  <c r="BS198" i="5"/>
  <c r="BS197" i="5"/>
  <c r="BS196" i="5"/>
  <c r="BS194" i="5"/>
  <c r="BS193" i="5"/>
  <c r="BS192" i="5"/>
  <c r="BS191" i="5"/>
  <c r="BS190" i="5"/>
  <c r="BS189" i="5"/>
  <c r="BS188" i="5"/>
  <c r="BS187" i="5"/>
  <c r="BS186" i="5"/>
  <c r="BS185" i="5"/>
  <c r="BS184" i="5"/>
  <c r="BS183" i="5"/>
  <c r="BS182" i="5"/>
  <c r="BS181" i="5"/>
  <c r="BS180" i="5"/>
  <c r="BS179" i="5"/>
  <c r="BS178" i="5"/>
  <c r="BS177" i="5"/>
  <c r="BS176" i="5"/>
  <c r="BS175" i="5"/>
  <c r="BS174" i="5"/>
  <c r="BS173" i="5"/>
  <c r="BS172" i="5"/>
  <c r="BS171" i="5"/>
  <c r="BS170" i="5"/>
  <c r="BS169" i="5"/>
  <c r="BS168" i="5"/>
  <c r="BS167" i="5"/>
  <c r="BS166" i="5"/>
  <c r="BS165" i="5"/>
  <c r="BS164" i="5"/>
  <c r="BS163" i="5"/>
  <c r="BS162" i="5"/>
  <c r="BS161" i="5"/>
  <c r="BS160" i="5"/>
  <c r="BS159" i="5"/>
  <c r="BS158" i="5"/>
  <c r="BS157" i="5"/>
  <c r="BS156" i="5"/>
  <c r="BS155" i="5"/>
  <c r="BS154" i="5"/>
  <c r="BS153" i="5"/>
  <c r="BS152" i="5"/>
  <c r="BS151" i="5"/>
  <c r="BS150" i="5"/>
  <c r="BS149" i="5"/>
  <c r="BS148" i="5"/>
  <c r="BS146" i="5"/>
  <c r="BS145" i="5"/>
  <c r="BS144" i="5"/>
  <c r="BS143" i="5"/>
  <c r="BS142" i="5"/>
  <c r="BS141" i="5"/>
  <c r="BS140" i="5"/>
  <c r="BS139" i="5"/>
  <c r="BS138" i="5"/>
  <c r="BS137" i="5"/>
  <c r="BS136" i="5"/>
  <c r="BS135" i="5"/>
  <c r="BS134" i="5"/>
  <c r="BS133" i="5"/>
  <c r="BS132" i="5"/>
  <c r="BS131" i="5"/>
  <c r="BS130" i="5"/>
  <c r="BS129" i="5"/>
  <c r="BS128" i="5"/>
  <c r="BS127" i="5"/>
  <c r="BS126" i="5"/>
  <c r="BS125" i="5"/>
  <c r="BS124" i="5"/>
  <c r="BS123" i="5"/>
  <c r="BS122" i="5"/>
  <c r="BS121" i="5"/>
  <c r="BS120" i="5"/>
  <c r="BS119" i="5"/>
  <c r="BS118" i="5"/>
  <c r="BS117" i="5"/>
  <c r="BS116" i="5"/>
  <c r="BS115" i="5"/>
  <c r="BS114" i="5"/>
  <c r="BS113" i="5"/>
  <c r="BS112" i="5"/>
  <c r="BS111" i="5"/>
  <c r="BS110" i="5"/>
  <c r="BS109" i="5"/>
  <c r="BS108" i="5"/>
  <c r="BS107" i="5"/>
  <c r="BS106" i="5"/>
  <c r="BS105" i="5"/>
  <c r="BS104" i="5"/>
  <c r="BS103" i="5"/>
  <c r="BS102" i="5"/>
  <c r="BS101" i="5"/>
  <c r="BS100" i="5"/>
  <c r="BS98" i="5"/>
  <c r="BS97" i="5"/>
  <c r="BS96" i="5"/>
  <c r="BS95" i="5"/>
  <c r="BS94" i="5"/>
  <c r="BS93" i="5"/>
  <c r="BS92" i="5"/>
  <c r="BS91" i="5"/>
  <c r="BS90" i="5"/>
  <c r="BS89" i="5"/>
  <c r="BS88" i="5"/>
  <c r="BS87" i="5"/>
  <c r="BS86" i="5"/>
  <c r="BS85" i="5"/>
  <c r="BS84" i="5"/>
  <c r="BS83" i="5"/>
  <c r="BS82" i="5"/>
  <c r="BS81" i="5"/>
  <c r="BS80" i="5"/>
  <c r="BS79" i="5"/>
  <c r="BS78" i="5"/>
  <c r="BS77" i="5"/>
  <c r="BS76" i="5"/>
  <c r="BS75" i="5"/>
  <c r="BS74" i="5"/>
  <c r="BS73" i="5"/>
  <c r="BS72" i="5"/>
  <c r="BS71" i="5"/>
  <c r="BS70" i="5"/>
  <c r="BS69" i="5"/>
  <c r="BS68" i="5"/>
  <c r="BS67" i="5"/>
  <c r="BS66" i="5"/>
  <c r="BS65" i="5"/>
  <c r="BS64" i="5"/>
  <c r="BS63" i="5"/>
  <c r="BS62" i="5"/>
  <c r="BS61" i="5"/>
  <c r="BS60" i="5"/>
  <c r="BS59" i="5"/>
  <c r="BS58" i="5"/>
  <c r="BS57" i="5"/>
  <c r="BS56" i="5"/>
  <c r="BS55" i="5"/>
  <c r="BS54" i="5"/>
  <c r="BS53" i="5"/>
  <c r="BS52" i="5"/>
  <c r="BS50" i="5"/>
  <c r="BS49" i="5"/>
  <c r="BS48" i="5"/>
  <c r="BS47" i="5"/>
  <c r="BS46" i="5"/>
  <c r="BS45" i="5"/>
  <c r="BS44" i="5"/>
  <c r="BS43" i="5"/>
  <c r="BS42" i="5"/>
  <c r="BS41" i="5"/>
  <c r="BS40" i="5"/>
  <c r="BS39" i="5"/>
  <c r="BS38" i="5"/>
  <c r="BS37" i="5"/>
  <c r="BS36" i="5"/>
  <c r="BS35" i="5"/>
  <c r="BS34" i="5"/>
  <c r="BS33" i="5"/>
  <c r="BS32" i="5"/>
  <c r="BS31" i="5"/>
  <c r="BS30" i="5"/>
  <c r="BS29" i="5"/>
  <c r="BS28" i="5"/>
  <c r="BS27" i="5"/>
  <c r="BS26" i="5"/>
  <c r="BS25" i="5"/>
  <c r="BS24" i="5"/>
  <c r="BS23" i="5"/>
  <c r="BS22" i="5"/>
  <c r="BS21" i="5"/>
  <c r="BS20" i="5"/>
  <c r="BS19" i="5"/>
  <c r="BS18" i="5"/>
  <c r="BS17" i="5"/>
  <c r="BS16" i="5"/>
  <c r="BS15" i="5"/>
  <c r="BS14" i="5"/>
  <c r="BS13" i="5"/>
  <c r="BS12" i="5"/>
  <c r="BS11" i="5"/>
  <c r="BS10" i="5"/>
  <c r="BS9" i="5"/>
  <c r="BS8" i="5"/>
  <c r="BS7" i="5"/>
  <c r="BS6" i="5"/>
  <c r="BS5" i="5"/>
  <c r="BS4" i="5"/>
  <c r="BB242" i="5"/>
  <c r="BB241" i="5"/>
  <c r="BB240" i="5"/>
  <c r="BB239" i="5"/>
  <c r="BB238" i="5"/>
  <c r="BB237" i="5"/>
  <c r="BB236" i="5"/>
  <c r="BB235" i="5"/>
  <c r="BB234" i="5"/>
  <c r="BB233" i="5"/>
  <c r="BB232" i="5"/>
  <c r="BB231" i="5"/>
  <c r="BB230" i="5"/>
  <c r="BB229" i="5"/>
  <c r="BB228" i="5"/>
  <c r="BB227" i="5"/>
  <c r="BB226" i="5"/>
  <c r="BB225" i="5"/>
  <c r="BB224" i="5"/>
  <c r="BB223" i="5"/>
  <c r="BB222" i="5"/>
  <c r="BB221" i="5"/>
  <c r="BB220" i="5"/>
  <c r="BB219" i="5"/>
  <c r="BB218" i="5"/>
  <c r="BB217" i="5"/>
  <c r="BB216" i="5"/>
  <c r="BB215" i="5"/>
  <c r="BB214" i="5"/>
  <c r="BB213" i="5"/>
  <c r="BB212" i="5"/>
  <c r="BB211" i="5"/>
  <c r="BB210" i="5"/>
  <c r="BB209" i="5"/>
  <c r="BB208" i="5"/>
  <c r="BB207" i="5"/>
  <c r="BB206" i="5"/>
  <c r="BB205" i="5"/>
  <c r="BB204" i="5"/>
  <c r="BB203" i="5"/>
  <c r="BB202" i="5"/>
  <c r="BB201" i="5"/>
  <c r="BB200" i="5"/>
  <c r="BB199" i="5"/>
  <c r="BB198" i="5"/>
  <c r="BB197" i="5"/>
  <c r="BB196" i="5"/>
  <c r="BB194" i="5"/>
  <c r="BB193" i="5"/>
  <c r="BB192" i="5"/>
  <c r="BB191" i="5"/>
  <c r="BB190" i="5"/>
  <c r="BB189" i="5"/>
  <c r="BB188" i="5"/>
  <c r="BB187" i="5"/>
  <c r="BB186" i="5"/>
  <c r="BB185" i="5"/>
  <c r="BB184" i="5"/>
  <c r="BB183" i="5"/>
  <c r="BB182" i="5"/>
  <c r="BB181" i="5"/>
  <c r="BB180" i="5"/>
  <c r="BB179" i="5"/>
  <c r="BB178" i="5"/>
  <c r="BB177" i="5"/>
  <c r="BB176" i="5"/>
  <c r="BB175" i="5"/>
  <c r="BB174" i="5"/>
  <c r="BB173" i="5"/>
  <c r="BB172" i="5"/>
  <c r="BB171" i="5"/>
  <c r="BB170" i="5"/>
  <c r="BB169" i="5"/>
  <c r="BB168" i="5"/>
  <c r="BB167" i="5"/>
  <c r="BB166" i="5"/>
  <c r="BB165" i="5"/>
  <c r="BB164" i="5"/>
  <c r="BB163" i="5"/>
  <c r="BB162" i="5"/>
  <c r="BB161" i="5"/>
  <c r="BB160" i="5"/>
  <c r="BB159" i="5"/>
  <c r="BB158" i="5"/>
  <c r="BB157" i="5"/>
  <c r="BB156" i="5"/>
  <c r="BB155" i="5"/>
  <c r="BB154" i="5"/>
  <c r="BB153" i="5"/>
  <c r="BB152" i="5"/>
  <c r="BB151" i="5"/>
  <c r="BB150" i="5"/>
  <c r="BB149" i="5"/>
  <c r="BB148" i="5"/>
  <c r="BB146" i="5"/>
  <c r="BB145" i="5"/>
  <c r="BB144" i="5"/>
  <c r="BB143" i="5"/>
  <c r="BB142" i="5"/>
  <c r="BB141" i="5"/>
  <c r="BB140" i="5"/>
  <c r="BB139" i="5"/>
  <c r="BB138" i="5"/>
  <c r="BB137" i="5"/>
  <c r="BB136" i="5"/>
  <c r="BB135" i="5"/>
  <c r="BB134" i="5"/>
  <c r="BB133" i="5"/>
  <c r="BB132" i="5"/>
  <c r="BB131" i="5"/>
  <c r="BB130" i="5"/>
  <c r="BB129" i="5"/>
  <c r="BB128" i="5"/>
  <c r="BB127" i="5"/>
  <c r="BB126" i="5"/>
  <c r="BB125" i="5"/>
  <c r="BB124" i="5"/>
  <c r="BB123" i="5"/>
  <c r="BB122" i="5"/>
  <c r="BB121" i="5"/>
  <c r="BB120" i="5"/>
  <c r="BB119" i="5"/>
  <c r="BB118" i="5"/>
  <c r="BB117" i="5"/>
  <c r="BB116" i="5"/>
  <c r="BB115" i="5"/>
  <c r="BB114" i="5"/>
  <c r="BB113" i="5"/>
  <c r="BB112" i="5"/>
  <c r="BB111" i="5"/>
  <c r="BB110" i="5"/>
  <c r="BB109" i="5"/>
  <c r="BB108" i="5"/>
  <c r="BB107" i="5"/>
  <c r="BB106" i="5"/>
  <c r="BB105" i="5"/>
  <c r="BB104" i="5"/>
  <c r="BB103" i="5"/>
  <c r="BB102" i="5"/>
  <c r="BB101" i="5"/>
  <c r="BB100" i="5"/>
  <c r="BB98" i="5"/>
  <c r="BB97" i="5"/>
  <c r="BB96" i="5"/>
  <c r="BB95" i="5"/>
  <c r="BB94" i="5"/>
  <c r="BB93" i="5"/>
  <c r="BB92" i="5"/>
  <c r="BB91" i="5"/>
  <c r="BB90" i="5"/>
  <c r="BB89" i="5"/>
  <c r="BB88" i="5"/>
  <c r="BB87" i="5"/>
  <c r="BB86" i="5"/>
  <c r="BB85" i="5"/>
  <c r="BB84" i="5"/>
  <c r="BB83" i="5"/>
  <c r="BB82" i="5"/>
  <c r="BB81" i="5"/>
  <c r="BB80" i="5"/>
  <c r="BB79" i="5"/>
  <c r="BB78" i="5"/>
  <c r="BB77" i="5"/>
  <c r="BB76" i="5"/>
  <c r="BB75" i="5"/>
  <c r="BB74" i="5"/>
  <c r="BB73" i="5"/>
  <c r="BB72" i="5"/>
  <c r="BB71" i="5"/>
  <c r="BB70" i="5"/>
  <c r="BB69" i="5"/>
  <c r="BB68" i="5"/>
  <c r="BB67" i="5"/>
  <c r="BB66" i="5"/>
  <c r="BB65" i="5"/>
  <c r="BB64" i="5"/>
  <c r="BB63" i="5"/>
  <c r="BB62" i="5"/>
  <c r="BB61" i="5"/>
  <c r="BB60" i="5"/>
  <c r="BB59" i="5"/>
  <c r="BB58" i="5"/>
  <c r="BB57" i="5"/>
  <c r="BB56" i="5"/>
  <c r="BB55" i="5"/>
  <c r="BB54" i="5"/>
  <c r="BB53" i="5"/>
  <c r="BB52" i="5"/>
  <c r="BB50" i="5"/>
  <c r="BB49" i="5"/>
  <c r="BB48" i="5"/>
  <c r="BB47" i="5"/>
  <c r="BB46" i="5"/>
  <c r="BB45" i="5"/>
  <c r="BB44" i="5"/>
  <c r="BB43" i="5"/>
  <c r="BB42" i="5"/>
  <c r="BB41" i="5"/>
  <c r="BB40" i="5"/>
  <c r="BB39" i="5"/>
  <c r="BB38" i="5"/>
  <c r="BB37" i="5"/>
  <c r="BB36" i="5"/>
  <c r="BB35" i="5"/>
  <c r="BB34" i="5"/>
  <c r="BB33" i="5"/>
  <c r="BB32" i="5"/>
  <c r="BB31" i="5"/>
  <c r="BB30" i="5"/>
  <c r="BB29" i="5"/>
  <c r="BB28" i="5"/>
  <c r="BB27" i="5"/>
  <c r="BB26" i="5"/>
  <c r="BB25" i="5"/>
  <c r="BB24" i="5"/>
  <c r="BB23" i="5"/>
  <c r="BB22" i="5"/>
  <c r="BB21" i="5"/>
  <c r="BB20" i="5"/>
  <c r="BB19" i="5"/>
  <c r="BB18" i="5"/>
  <c r="BB17" i="5"/>
  <c r="BB16" i="5"/>
  <c r="BB15" i="5"/>
  <c r="BB14" i="5"/>
  <c r="BB13" i="5"/>
  <c r="BB12" i="5"/>
  <c r="BB11" i="5"/>
  <c r="BB10" i="5"/>
  <c r="BB9" i="5"/>
  <c r="BB8" i="5"/>
  <c r="BB7" i="5"/>
  <c r="BB6" i="5"/>
  <c r="BB5" i="5"/>
  <c r="BB4" i="5"/>
  <c r="AK242" i="5"/>
  <c r="AK241" i="5"/>
  <c r="AK240" i="5"/>
  <c r="AK239" i="5"/>
  <c r="AK238" i="5"/>
  <c r="AK237" i="5"/>
  <c r="AK236" i="5"/>
  <c r="AK235" i="5"/>
  <c r="AK234" i="5"/>
  <c r="AK233" i="5"/>
  <c r="AK232" i="5"/>
  <c r="AK231" i="5"/>
  <c r="AK230" i="5"/>
  <c r="AK229" i="5"/>
  <c r="AK228" i="5"/>
  <c r="AK227" i="5"/>
  <c r="AK226" i="5"/>
  <c r="AK225" i="5"/>
  <c r="AK224" i="5"/>
  <c r="AK223" i="5"/>
  <c r="AK222" i="5"/>
  <c r="AK221" i="5"/>
  <c r="AK220" i="5"/>
  <c r="AK219" i="5"/>
  <c r="AK218" i="5"/>
  <c r="AK217" i="5"/>
  <c r="AK216" i="5"/>
  <c r="AK215" i="5"/>
  <c r="AK214" i="5"/>
  <c r="AK213" i="5"/>
  <c r="AK212" i="5"/>
  <c r="AK211" i="5"/>
  <c r="AK210" i="5"/>
  <c r="AK209" i="5"/>
  <c r="AK208" i="5"/>
  <c r="AK207" i="5"/>
  <c r="AK206" i="5"/>
  <c r="AK205" i="5"/>
  <c r="AK204" i="5"/>
  <c r="AK203" i="5"/>
  <c r="AK202" i="5"/>
  <c r="AK201" i="5"/>
  <c r="AK200" i="5"/>
  <c r="AK199" i="5"/>
  <c r="AK198" i="5"/>
  <c r="AK197" i="5"/>
  <c r="AK196" i="5"/>
  <c r="AK194" i="5"/>
  <c r="AK193" i="5"/>
  <c r="AK192" i="5"/>
  <c r="AK191" i="5"/>
  <c r="AK190" i="5"/>
  <c r="AK189" i="5"/>
  <c r="AK188" i="5"/>
  <c r="AK187" i="5"/>
  <c r="AK186" i="5"/>
  <c r="AK185" i="5"/>
  <c r="AK184" i="5"/>
  <c r="AK183" i="5"/>
  <c r="AK182" i="5"/>
  <c r="AK181" i="5"/>
  <c r="AK180" i="5"/>
  <c r="AK179" i="5"/>
  <c r="AK178" i="5"/>
  <c r="AK177" i="5"/>
  <c r="AK176" i="5"/>
  <c r="AK175" i="5"/>
  <c r="AK174" i="5"/>
  <c r="AK173" i="5"/>
  <c r="AK172" i="5"/>
  <c r="AK171" i="5"/>
  <c r="AK170" i="5"/>
  <c r="AK169" i="5"/>
  <c r="AK168" i="5"/>
  <c r="AK167" i="5"/>
  <c r="AK166" i="5"/>
  <c r="AK165" i="5"/>
  <c r="AK164" i="5"/>
  <c r="AK163" i="5"/>
  <c r="AK162" i="5"/>
  <c r="AK161" i="5"/>
  <c r="AK160" i="5"/>
  <c r="AK159" i="5"/>
  <c r="AK158" i="5"/>
  <c r="AK157" i="5"/>
  <c r="AK156" i="5"/>
  <c r="AK155" i="5"/>
  <c r="AK154" i="5"/>
  <c r="AK153" i="5"/>
  <c r="AK152" i="5"/>
  <c r="AK151" i="5"/>
  <c r="AK150" i="5"/>
  <c r="AK149" i="5"/>
  <c r="AK148" i="5"/>
  <c r="AK146" i="5"/>
  <c r="AK145" i="5"/>
  <c r="AK144" i="5"/>
  <c r="AK143" i="5"/>
  <c r="AK142" i="5"/>
  <c r="AK141" i="5"/>
  <c r="AK140" i="5"/>
  <c r="AK139" i="5"/>
  <c r="AK138" i="5"/>
  <c r="AK137" i="5"/>
  <c r="AK136" i="5"/>
  <c r="AK135" i="5"/>
  <c r="AK134" i="5"/>
  <c r="AK133" i="5"/>
  <c r="AK132" i="5"/>
  <c r="AK131" i="5"/>
  <c r="AK130" i="5"/>
  <c r="AK129" i="5"/>
  <c r="AK128" i="5"/>
  <c r="AK127" i="5"/>
  <c r="AK126" i="5"/>
  <c r="AK125" i="5"/>
  <c r="AK124" i="5"/>
  <c r="AK123" i="5"/>
  <c r="AK122" i="5"/>
  <c r="AK121" i="5"/>
  <c r="AK120" i="5"/>
  <c r="AK119" i="5"/>
  <c r="AK118" i="5"/>
  <c r="AK117" i="5"/>
  <c r="AK116" i="5"/>
  <c r="AK115" i="5"/>
  <c r="AK114" i="5"/>
  <c r="AK113" i="5"/>
  <c r="AK112" i="5"/>
  <c r="AK111" i="5"/>
  <c r="AK110" i="5"/>
  <c r="AK109" i="5"/>
  <c r="AK108" i="5"/>
  <c r="AK107" i="5"/>
  <c r="AK106" i="5"/>
  <c r="AK105" i="5"/>
  <c r="AK104" i="5"/>
  <c r="AK103" i="5"/>
  <c r="AK102" i="5"/>
  <c r="AK101" i="5"/>
  <c r="AK100" i="5"/>
  <c r="AK98" i="5"/>
  <c r="AK97" i="5"/>
  <c r="AK96" i="5"/>
  <c r="AK95" i="5"/>
  <c r="AK94" i="5"/>
  <c r="AK93" i="5"/>
  <c r="AK92" i="5"/>
  <c r="AK91" i="5"/>
  <c r="AK90" i="5"/>
  <c r="AK89" i="5"/>
  <c r="AK88" i="5"/>
  <c r="AK87" i="5"/>
  <c r="AK86" i="5"/>
  <c r="AK85" i="5"/>
  <c r="AK84" i="5"/>
  <c r="AK83" i="5"/>
  <c r="AK82" i="5"/>
  <c r="AK81" i="5"/>
  <c r="AK80" i="5"/>
  <c r="AK79" i="5"/>
  <c r="AK78" i="5"/>
  <c r="AK77" i="5"/>
  <c r="AK76" i="5"/>
  <c r="AK75" i="5"/>
  <c r="AK74" i="5"/>
  <c r="AK73" i="5"/>
  <c r="AK72" i="5"/>
  <c r="AK71" i="5"/>
  <c r="AK70" i="5"/>
  <c r="AK69" i="5"/>
  <c r="AK68" i="5"/>
  <c r="AK67" i="5"/>
  <c r="AK66" i="5"/>
  <c r="AK65" i="5"/>
  <c r="AK64" i="5"/>
  <c r="AK63" i="5"/>
  <c r="AK62" i="5"/>
  <c r="AK61" i="5"/>
  <c r="AK60" i="5"/>
  <c r="AK59" i="5"/>
  <c r="AK58" i="5"/>
  <c r="AK57" i="5"/>
  <c r="AK56" i="5"/>
  <c r="AK55" i="5"/>
  <c r="AK54" i="5"/>
  <c r="AK53" i="5"/>
  <c r="AK52" i="5"/>
  <c r="AK50" i="5"/>
  <c r="AK49" i="5"/>
  <c r="AK48" i="5"/>
  <c r="AK47" i="5"/>
  <c r="AK46" i="5"/>
  <c r="AK45" i="5"/>
  <c r="AK44" i="5"/>
  <c r="AK43" i="5"/>
  <c r="AK42" i="5"/>
  <c r="AK41" i="5"/>
  <c r="AK40" i="5"/>
  <c r="AK39" i="5"/>
  <c r="AK38" i="5"/>
  <c r="AK37" i="5"/>
  <c r="AK36" i="5"/>
  <c r="AK35" i="5"/>
  <c r="AK34" i="5"/>
  <c r="AK33" i="5"/>
  <c r="AK32" i="5"/>
  <c r="AK31" i="5"/>
  <c r="AK30" i="5"/>
  <c r="AK29" i="5"/>
  <c r="AK28" i="5"/>
  <c r="AK27" i="5"/>
  <c r="AK26" i="5"/>
  <c r="AK25" i="5"/>
  <c r="AK24" i="5"/>
  <c r="AK23" i="5"/>
  <c r="AK22" i="5"/>
  <c r="AK21" i="5"/>
  <c r="AK20" i="5"/>
  <c r="AK19" i="5"/>
  <c r="AK18" i="5"/>
  <c r="AK17" i="5"/>
  <c r="AK16" i="5"/>
  <c r="AK15" i="5"/>
  <c r="AK14" i="5"/>
  <c r="AK13" i="5"/>
  <c r="AK12" i="5"/>
  <c r="AK11" i="5"/>
  <c r="AK10" i="5"/>
  <c r="AK9" i="5"/>
  <c r="AK8" i="5"/>
  <c r="AK7" i="5"/>
  <c r="AK6" i="5"/>
  <c r="AK5" i="5"/>
  <c r="AK4" i="5"/>
  <c r="T242" i="5"/>
  <c r="T241" i="5"/>
  <c r="T240" i="5"/>
  <c r="T239" i="5"/>
  <c r="T238" i="5"/>
  <c r="T237" i="5"/>
  <c r="T236" i="5"/>
  <c r="T235" i="5"/>
  <c r="T234" i="5"/>
  <c r="T233" i="5"/>
  <c r="T232" i="5"/>
  <c r="T231" i="5"/>
  <c r="T230" i="5"/>
  <c r="T229" i="5"/>
  <c r="T228" i="5"/>
  <c r="T227" i="5"/>
  <c r="T226" i="5"/>
  <c r="T225" i="5"/>
  <c r="T224" i="5"/>
  <c r="T223" i="5"/>
  <c r="T222" i="5"/>
  <c r="T221" i="5"/>
  <c r="T220" i="5"/>
  <c r="T219" i="5"/>
  <c r="T218" i="5"/>
  <c r="T217" i="5"/>
  <c r="T216" i="5"/>
  <c r="T215" i="5"/>
  <c r="T214" i="5"/>
  <c r="T213" i="5"/>
  <c r="T212" i="5"/>
  <c r="T211" i="5"/>
  <c r="T210" i="5"/>
  <c r="T209" i="5"/>
  <c r="T208" i="5"/>
  <c r="T207" i="5"/>
  <c r="T206" i="5"/>
  <c r="T205" i="5"/>
  <c r="T204" i="5"/>
  <c r="T203" i="5"/>
  <c r="T202" i="5"/>
  <c r="T201" i="5"/>
  <c r="T200" i="5"/>
  <c r="T199" i="5"/>
  <c r="T198" i="5"/>
  <c r="T197" i="5"/>
  <c r="T196" i="5"/>
  <c r="T194" i="5"/>
  <c r="T193" i="5"/>
  <c r="T192" i="5"/>
  <c r="T191" i="5"/>
  <c r="T190" i="5"/>
  <c r="T189" i="5"/>
  <c r="T188" i="5"/>
  <c r="T187" i="5"/>
  <c r="T186" i="5"/>
  <c r="T185" i="5"/>
  <c r="T184" i="5"/>
  <c r="T183" i="5"/>
  <c r="T182" i="5"/>
  <c r="T181" i="5"/>
  <c r="T180" i="5"/>
  <c r="T179" i="5"/>
  <c r="T178" i="5"/>
  <c r="T177" i="5"/>
  <c r="T176" i="5"/>
  <c r="T175" i="5"/>
  <c r="T174" i="5"/>
  <c r="T173" i="5"/>
  <c r="T172" i="5"/>
  <c r="T171" i="5"/>
  <c r="T170" i="5"/>
  <c r="T169" i="5"/>
  <c r="T168" i="5"/>
  <c r="T167" i="5"/>
  <c r="T166" i="5"/>
  <c r="T165" i="5"/>
  <c r="T164" i="5"/>
  <c r="T163" i="5"/>
  <c r="T162" i="5"/>
  <c r="T161" i="5"/>
  <c r="T160" i="5"/>
  <c r="T159" i="5"/>
  <c r="T158" i="5"/>
  <c r="T157" i="5"/>
  <c r="T156" i="5"/>
  <c r="T155" i="5"/>
  <c r="T154" i="5"/>
  <c r="T153" i="5"/>
  <c r="T152" i="5"/>
  <c r="T151" i="5"/>
  <c r="T150" i="5"/>
  <c r="T149" i="5"/>
  <c r="T148" i="5"/>
  <c r="T146" i="5"/>
  <c r="T145" i="5"/>
  <c r="T144" i="5"/>
  <c r="T143" i="5"/>
  <c r="T142" i="5"/>
  <c r="T141" i="5"/>
  <c r="T140" i="5"/>
  <c r="T139" i="5"/>
  <c r="T138" i="5"/>
  <c r="T137" i="5"/>
  <c r="T136" i="5"/>
  <c r="T135" i="5"/>
  <c r="T134" i="5"/>
  <c r="T133" i="5"/>
  <c r="T132" i="5"/>
  <c r="T131" i="5"/>
  <c r="T130" i="5"/>
  <c r="T129" i="5"/>
  <c r="T128" i="5"/>
  <c r="T127" i="5"/>
  <c r="T126" i="5"/>
  <c r="T125" i="5"/>
  <c r="T124" i="5"/>
  <c r="T123" i="5"/>
  <c r="T122" i="5"/>
  <c r="T121" i="5"/>
  <c r="T120" i="5"/>
  <c r="T119" i="5"/>
  <c r="T118" i="5"/>
  <c r="T117" i="5"/>
  <c r="T116" i="5"/>
  <c r="T115" i="5"/>
  <c r="T114" i="5"/>
  <c r="T113" i="5"/>
  <c r="T112" i="5"/>
  <c r="T111" i="5"/>
  <c r="T110" i="5"/>
  <c r="T109" i="5"/>
  <c r="T108" i="5"/>
  <c r="T107" i="5"/>
  <c r="T106" i="5"/>
  <c r="T105" i="5"/>
  <c r="T104" i="5"/>
  <c r="T103" i="5"/>
  <c r="T102" i="5"/>
  <c r="T101" i="5"/>
  <c r="T100" i="5"/>
  <c r="T98" i="5"/>
  <c r="T97" i="5"/>
  <c r="T96" i="5"/>
  <c r="T95" i="5"/>
  <c r="T94" i="5"/>
  <c r="T93" i="5"/>
  <c r="T92" i="5"/>
  <c r="T91" i="5"/>
  <c r="T90" i="5"/>
  <c r="T89" i="5"/>
  <c r="T88" i="5"/>
  <c r="T87" i="5"/>
  <c r="T86" i="5"/>
  <c r="T85" i="5"/>
  <c r="T84" i="5"/>
  <c r="T83" i="5"/>
  <c r="T82" i="5"/>
  <c r="T81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59" i="5"/>
  <c r="T58" i="5"/>
  <c r="T57" i="5"/>
  <c r="T56" i="5"/>
  <c r="T55" i="5"/>
  <c r="T54" i="5"/>
  <c r="T53" i="5"/>
  <c r="T52" i="5"/>
  <c r="T50" i="5"/>
  <c r="T49" i="5"/>
  <c r="T48" i="5"/>
  <c r="T47" i="5"/>
  <c r="T46" i="5"/>
  <c r="T45" i="5"/>
  <c r="T44" i="5"/>
  <c r="T43" i="5"/>
  <c r="T42" i="5"/>
  <c r="T41" i="5"/>
  <c r="T40" i="5"/>
  <c r="T39" i="5"/>
  <c r="T38" i="5"/>
  <c r="T37" i="5"/>
  <c r="T36" i="5"/>
  <c r="T35" i="5"/>
  <c r="T34" i="5"/>
  <c r="T33" i="5"/>
  <c r="T32" i="5"/>
  <c r="T31" i="5"/>
  <c r="T30" i="5"/>
  <c r="T29" i="5"/>
  <c r="T28" i="5"/>
  <c r="T27" i="5"/>
  <c r="T26" i="5"/>
  <c r="T25" i="5"/>
  <c r="T24" i="5"/>
  <c r="T23" i="5"/>
  <c r="T22" i="5"/>
  <c r="T21" i="5"/>
  <c r="T20" i="5"/>
  <c r="T19" i="5"/>
  <c r="T18" i="5"/>
  <c r="T17" i="5"/>
  <c r="T16" i="5"/>
  <c r="T15" i="5"/>
  <c r="T14" i="5"/>
  <c r="T13" i="5"/>
  <c r="T12" i="5"/>
  <c r="T11" i="5"/>
  <c r="T10" i="5"/>
  <c r="T9" i="5"/>
  <c r="T8" i="5"/>
  <c r="T7" i="5"/>
  <c r="T6" i="5"/>
  <c r="T5" i="5"/>
  <c r="T4" i="5"/>
  <c r="C242" i="5"/>
  <c r="C241" i="5"/>
  <c r="C240" i="5"/>
  <c r="C239" i="5"/>
  <c r="C238" i="5"/>
  <c r="C237" i="5"/>
  <c r="C236" i="5"/>
  <c r="C235" i="5"/>
  <c r="C234" i="5"/>
  <c r="C233" i="5"/>
  <c r="C232" i="5"/>
  <c r="C231" i="5"/>
  <c r="C230" i="5"/>
  <c r="C229" i="5"/>
  <c r="C228" i="5"/>
  <c r="C227" i="5"/>
  <c r="C226" i="5"/>
  <c r="C225" i="5"/>
  <c r="C224" i="5"/>
  <c r="C223" i="5"/>
  <c r="C222" i="5"/>
  <c r="C221" i="5"/>
  <c r="C220" i="5"/>
  <c r="C219" i="5"/>
  <c r="C218" i="5"/>
  <c r="C217" i="5"/>
  <c r="C216" i="5"/>
  <c r="C215" i="5"/>
  <c r="C214" i="5"/>
  <c r="C213" i="5"/>
  <c r="C212" i="5"/>
  <c r="C211" i="5"/>
  <c r="C210" i="5"/>
  <c r="C209" i="5"/>
  <c r="C208" i="5"/>
  <c r="C207" i="5"/>
  <c r="C206" i="5"/>
  <c r="C205" i="5"/>
  <c r="C204" i="5"/>
  <c r="C203" i="5"/>
  <c r="C202" i="5"/>
  <c r="C201" i="5"/>
  <c r="C200" i="5"/>
  <c r="C199" i="5"/>
  <c r="C198" i="5"/>
  <c r="C197" i="5"/>
  <c r="C196" i="5"/>
  <c r="C194" i="5"/>
  <c r="C193" i="5"/>
  <c r="C192" i="5"/>
  <c r="C191" i="5"/>
  <c r="C190" i="5"/>
  <c r="C189" i="5"/>
  <c r="C188" i="5"/>
  <c r="C187" i="5"/>
  <c r="C186" i="5"/>
  <c r="C185" i="5"/>
  <c r="C184" i="5"/>
  <c r="C183" i="5"/>
  <c r="C182" i="5"/>
  <c r="C181" i="5"/>
  <c r="C180" i="5"/>
  <c r="C179" i="5"/>
  <c r="C178" i="5"/>
  <c r="C177" i="5"/>
  <c r="C176" i="5"/>
  <c r="C175" i="5"/>
  <c r="C174" i="5"/>
  <c r="C173" i="5"/>
  <c r="C172" i="5"/>
  <c r="C171" i="5"/>
  <c r="C170" i="5"/>
  <c r="C169" i="5"/>
  <c r="C168" i="5"/>
  <c r="C167" i="5"/>
  <c r="C166" i="5"/>
  <c r="C165" i="5"/>
  <c r="C164" i="5"/>
  <c r="C163" i="5"/>
  <c r="C162" i="5"/>
  <c r="C161" i="5"/>
  <c r="C160" i="5"/>
  <c r="C159" i="5"/>
  <c r="C158" i="5"/>
  <c r="C157" i="5"/>
  <c r="C156" i="5"/>
  <c r="C155" i="5"/>
  <c r="C154" i="5"/>
  <c r="C153" i="5"/>
  <c r="C152" i="5"/>
  <c r="C151" i="5"/>
  <c r="C150" i="5"/>
  <c r="C149" i="5"/>
  <c r="C148" i="5"/>
  <c r="C146" i="5"/>
  <c r="C145" i="5"/>
  <c r="C144" i="5"/>
  <c r="C143" i="5"/>
  <c r="C142" i="5"/>
  <c r="C141" i="5"/>
  <c r="C140" i="5"/>
  <c r="C139" i="5"/>
  <c r="C138" i="5"/>
  <c r="C137" i="5"/>
  <c r="C136" i="5"/>
  <c r="C135" i="5"/>
  <c r="C134" i="5"/>
  <c r="C133" i="5"/>
  <c r="C132" i="5"/>
  <c r="C131" i="5"/>
  <c r="C130" i="5"/>
  <c r="C129" i="5"/>
  <c r="C128" i="5"/>
  <c r="C127" i="5"/>
  <c r="C126" i="5"/>
  <c r="C125" i="5"/>
  <c r="C124" i="5"/>
  <c r="C123" i="5"/>
  <c r="C122" i="5"/>
  <c r="C121" i="5"/>
  <c r="C120" i="5"/>
  <c r="C119" i="5"/>
  <c r="C118" i="5"/>
  <c r="C117" i="5"/>
  <c r="C116" i="5"/>
  <c r="C115" i="5"/>
  <c r="C114" i="5"/>
  <c r="C113" i="5"/>
  <c r="C112" i="5"/>
  <c r="C111" i="5"/>
  <c r="C110" i="5"/>
  <c r="C109" i="5"/>
  <c r="C108" i="5"/>
  <c r="C107" i="5"/>
  <c r="C106" i="5"/>
  <c r="C105" i="5"/>
  <c r="C104" i="5"/>
  <c r="C103" i="5"/>
  <c r="C102" i="5"/>
  <c r="C101" i="5"/>
  <c r="C100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4" i="5"/>
  <c r="BS302" i="4"/>
  <c r="BS301" i="4"/>
  <c r="BS300" i="4"/>
  <c r="BS299" i="4"/>
  <c r="BS298" i="4"/>
  <c r="BS297" i="4"/>
  <c r="BS296" i="4"/>
  <c r="BS295" i="4"/>
  <c r="BS294" i="4"/>
  <c r="BS293" i="4"/>
  <c r="BS292" i="4"/>
  <c r="BS291" i="4"/>
  <c r="BS290" i="4"/>
  <c r="BS289" i="4"/>
  <c r="BS288" i="4"/>
  <c r="BS287" i="4"/>
  <c r="BS286" i="4"/>
  <c r="BS285" i="4"/>
  <c r="BS284" i="4"/>
  <c r="BS283" i="4"/>
  <c r="BS282" i="4"/>
  <c r="BS281" i="4"/>
  <c r="BS280" i="4"/>
  <c r="BS279" i="4"/>
  <c r="BS278" i="4"/>
  <c r="BS277" i="4"/>
  <c r="BS276" i="4"/>
  <c r="BS275" i="4"/>
  <c r="BS274" i="4"/>
  <c r="BS273" i="4"/>
  <c r="BS272" i="4"/>
  <c r="BS271" i="4"/>
  <c r="BS270" i="4"/>
  <c r="BS269" i="4"/>
  <c r="BS268" i="4"/>
  <c r="BS267" i="4"/>
  <c r="BS266" i="4"/>
  <c r="BS265" i="4"/>
  <c r="BS264" i="4"/>
  <c r="BS263" i="4"/>
  <c r="BS262" i="4"/>
  <c r="BS261" i="4"/>
  <c r="BS260" i="4"/>
  <c r="BS259" i="4"/>
  <c r="BS258" i="4"/>
  <c r="BS257" i="4"/>
  <c r="BS256" i="4"/>
  <c r="BS255" i="4"/>
  <c r="BS254" i="4"/>
  <c r="BS252" i="4"/>
  <c r="BS251" i="4"/>
  <c r="BS250" i="4"/>
  <c r="BS249" i="4"/>
  <c r="BS248" i="4"/>
  <c r="BS247" i="4"/>
  <c r="BS246" i="4"/>
  <c r="BS245" i="4"/>
  <c r="BS244" i="4"/>
  <c r="BS243" i="4"/>
  <c r="BS242" i="4"/>
  <c r="BS241" i="4"/>
  <c r="BS240" i="4"/>
  <c r="BS239" i="4"/>
  <c r="BS238" i="4"/>
  <c r="BS237" i="4"/>
  <c r="BS236" i="4"/>
  <c r="BS235" i="4"/>
  <c r="BS234" i="4"/>
  <c r="BS233" i="4"/>
  <c r="BS232" i="4"/>
  <c r="BS231" i="4"/>
  <c r="BS230" i="4"/>
  <c r="BS229" i="4"/>
  <c r="BS228" i="4"/>
  <c r="BS227" i="4"/>
  <c r="BS226" i="4"/>
  <c r="BS225" i="4"/>
  <c r="BS224" i="4"/>
  <c r="BS223" i="4"/>
  <c r="BS222" i="4"/>
  <c r="BS221" i="4"/>
  <c r="BS220" i="4"/>
  <c r="BS219" i="4"/>
  <c r="BS218" i="4"/>
  <c r="BS217" i="4"/>
  <c r="BS216" i="4"/>
  <c r="BS215" i="4"/>
  <c r="BS214" i="4"/>
  <c r="BS213" i="4"/>
  <c r="BS212" i="4"/>
  <c r="BS211" i="4"/>
  <c r="BS210" i="4"/>
  <c r="BS209" i="4"/>
  <c r="BS208" i="4"/>
  <c r="BS207" i="4"/>
  <c r="BS206" i="4"/>
  <c r="BS205" i="4"/>
  <c r="BS204" i="4"/>
  <c r="BS202" i="4"/>
  <c r="BS201" i="4"/>
  <c r="BS200" i="4"/>
  <c r="BS199" i="4"/>
  <c r="BS198" i="4"/>
  <c r="BS197" i="4"/>
  <c r="BS196" i="4"/>
  <c r="BS195" i="4"/>
  <c r="BS194" i="4"/>
  <c r="BS193" i="4"/>
  <c r="BS192" i="4"/>
  <c r="BS191" i="4"/>
  <c r="BS190" i="4"/>
  <c r="BS189" i="4"/>
  <c r="BS188" i="4"/>
  <c r="BS187" i="4"/>
  <c r="BS186" i="4"/>
  <c r="BS185" i="4"/>
  <c r="BS184" i="4"/>
  <c r="BS183" i="4"/>
  <c r="BS182" i="4"/>
  <c r="BS181" i="4"/>
  <c r="BS180" i="4"/>
  <c r="BS179" i="4"/>
  <c r="BS178" i="4"/>
  <c r="BS177" i="4"/>
  <c r="BS176" i="4"/>
  <c r="BS175" i="4"/>
  <c r="BS174" i="4"/>
  <c r="BS173" i="4"/>
  <c r="BS172" i="4"/>
  <c r="BS171" i="4"/>
  <c r="BS170" i="4"/>
  <c r="BS169" i="4"/>
  <c r="BS168" i="4"/>
  <c r="BS167" i="4"/>
  <c r="BS166" i="4"/>
  <c r="BS165" i="4"/>
  <c r="BS164" i="4"/>
  <c r="BS163" i="4"/>
  <c r="BS162" i="4"/>
  <c r="BS161" i="4"/>
  <c r="BS160" i="4"/>
  <c r="BS159" i="4"/>
  <c r="BS158" i="4"/>
  <c r="BS157" i="4"/>
  <c r="BS156" i="4"/>
  <c r="BS155" i="4"/>
  <c r="BS154" i="4"/>
  <c r="BS152" i="4"/>
  <c r="BS151" i="4"/>
  <c r="BS150" i="4"/>
  <c r="BS149" i="4"/>
  <c r="BS148" i="4"/>
  <c r="BS147" i="4"/>
  <c r="BS146" i="4"/>
  <c r="BS145" i="4"/>
  <c r="BS144" i="4"/>
  <c r="BS143" i="4"/>
  <c r="BS142" i="4"/>
  <c r="BS141" i="4"/>
  <c r="BS140" i="4"/>
  <c r="BS139" i="4"/>
  <c r="BS138" i="4"/>
  <c r="BS137" i="4"/>
  <c r="BS136" i="4"/>
  <c r="BS135" i="4"/>
  <c r="BS134" i="4"/>
  <c r="BS133" i="4"/>
  <c r="BS132" i="4"/>
  <c r="BS131" i="4"/>
  <c r="BS130" i="4"/>
  <c r="BS129" i="4"/>
  <c r="BS128" i="4"/>
  <c r="BS127" i="4"/>
  <c r="BS126" i="4"/>
  <c r="BS125" i="4"/>
  <c r="BS124" i="4"/>
  <c r="BS123" i="4"/>
  <c r="BS122" i="4"/>
  <c r="BS121" i="4"/>
  <c r="BS120" i="4"/>
  <c r="BS119" i="4"/>
  <c r="BS118" i="4"/>
  <c r="BS117" i="4"/>
  <c r="BS116" i="4"/>
  <c r="BS115" i="4"/>
  <c r="BS114" i="4"/>
  <c r="BS113" i="4"/>
  <c r="BS112" i="4"/>
  <c r="BS111" i="4"/>
  <c r="BS110" i="4"/>
  <c r="BS109" i="4"/>
  <c r="BS108" i="4"/>
  <c r="BS107" i="4"/>
  <c r="BS106" i="4"/>
  <c r="BS105" i="4"/>
  <c r="BS104" i="4"/>
  <c r="BS102" i="4"/>
  <c r="BS101" i="4"/>
  <c r="BS100" i="4"/>
  <c r="BS99" i="4"/>
  <c r="BS98" i="4"/>
  <c r="BS97" i="4"/>
  <c r="BS96" i="4"/>
  <c r="BS95" i="4"/>
  <c r="BS94" i="4"/>
  <c r="BS93" i="4"/>
  <c r="BS92" i="4"/>
  <c r="BS91" i="4"/>
  <c r="BS90" i="4"/>
  <c r="BS89" i="4"/>
  <c r="BS88" i="4"/>
  <c r="BS87" i="4"/>
  <c r="BS86" i="4"/>
  <c r="BS85" i="4"/>
  <c r="BS84" i="4"/>
  <c r="BS83" i="4"/>
  <c r="BS82" i="4"/>
  <c r="BS81" i="4"/>
  <c r="BS80" i="4"/>
  <c r="BS79" i="4"/>
  <c r="BS78" i="4"/>
  <c r="BS77" i="4"/>
  <c r="BS76" i="4"/>
  <c r="BS75" i="4"/>
  <c r="BS74" i="4"/>
  <c r="BS73" i="4"/>
  <c r="BS72" i="4"/>
  <c r="BS71" i="4"/>
  <c r="BS70" i="4"/>
  <c r="BS69" i="4"/>
  <c r="BS68" i="4"/>
  <c r="BS67" i="4"/>
  <c r="BS66" i="4"/>
  <c r="BS65" i="4"/>
  <c r="BS64" i="4"/>
  <c r="BS63" i="4"/>
  <c r="BS62" i="4"/>
  <c r="BS61" i="4"/>
  <c r="BS60" i="4"/>
  <c r="BS59" i="4"/>
  <c r="BS58" i="4"/>
  <c r="BS57" i="4"/>
  <c r="BS56" i="4"/>
  <c r="BS55" i="4"/>
  <c r="BS54" i="4"/>
  <c r="BS52" i="4"/>
  <c r="BS51" i="4"/>
  <c r="BS50" i="4"/>
  <c r="BS49" i="4"/>
  <c r="BS48" i="4"/>
  <c r="BS47" i="4"/>
  <c r="BS46" i="4"/>
  <c r="BS45" i="4"/>
  <c r="BS44" i="4"/>
  <c r="BS43" i="4"/>
  <c r="BS42" i="4"/>
  <c r="BS41" i="4"/>
  <c r="BS40" i="4"/>
  <c r="BS39" i="4"/>
  <c r="BS38" i="4"/>
  <c r="BS37" i="4"/>
  <c r="BS36" i="4"/>
  <c r="BS35" i="4"/>
  <c r="BS34" i="4"/>
  <c r="BS33" i="4"/>
  <c r="BS32" i="4"/>
  <c r="BS31" i="4"/>
  <c r="BS30" i="4"/>
  <c r="BS29" i="4"/>
  <c r="BS28" i="4"/>
  <c r="BS27" i="4"/>
  <c r="BS26" i="4"/>
  <c r="BS25" i="4"/>
  <c r="BS24" i="4"/>
  <c r="BS23" i="4"/>
  <c r="BS22" i="4"/>
  <c r="BS21" i="4"/>
  <c r="BS20" i="4"/>
  <c r="BS19" i="4"/>
  <c r="BS18" i="4"/>
  <c r="BS17" i="4"/>
  <c r="BS16" i="4"/>
  <c r="BS15" i="4"/>
  <c r="BS14" i="4"/>
  <c r="BS13" i="4"/>
  <c r="BS12" i="4"/>
  <c r="BS11" i="4"/>
  <c r="BS10" i="4"/>
  <c r="BS9" i="4"/>
  <c r="BS8" i="4"/>
  <c r="BS7" i="4"/>
  <c r="BS6" i="4"/>
  <c r="BS5" i="4"/>
  <c r="BS4" i="4"/>
  <c r="BB302" i="4"/>
  <c r="BB301" i="4"/>
  <c r="BB300" i="4"/>
  <c r="BB299" i="4"/>
  <c r="BB298" i="4"/>
  <c r="BB297" i="4"/>
  <c r="BB296" i="4"/>
  <c r="BB295" i="4"/>
  <c r="BB294" i="4"/>
  <c r="BB293" i="4"/>
  <c r="BB292" i="4"/>
  <c r="BB291" i="4"/>
  <c r="BB290" i="4"/>
  <c r="BB289" i="4"/>
  <c r="BB288" i="4"/>
  <c r="BB287" i="4"/>
  <c r="BB286" i="4"/>
  <c r="BB285" i="4"/>
  <c r="BB284" i="4"/>
  <c r="BB283" i="4"/>
  <c r="BB282" i="4"/>
  <c r="BB281" i="4"/>
  <c r="BB280" i="4"/>
  <c r="BB279" i="4"/>
  <c r="BB278" i="4"/>
  <c r="BB277" i="4"/>
  <c r="BB276" i="4"/>
  <c r="BB275" i="4"/>
  <c r="BB274" i="4"/>
  <c r="BB273" i="4"/>
  <c r="BB272" i="4"/>
  <c r="BB271" i="4"/>
  <c r="BB270" i="4"/>
  <c r="BB269" i="4"/>
  <c r="BB268" i="4"/>
  <c r="BB267" i="4"/>
  <c r="BB266" i="4"/>
  <c r="BB265" i="4"/>
  <c r="BB264" i="4"/>
  <c r="BB263" i="4"/>
  <c r="BB262" i="4"/>
  <c r="BB261" i="4"/>
  <c r="BB260" i="4"/>
  <c r="BB259" i="4"/>
  <c r="BB258" i="4"/>
  <c r="BB257" i="4"/>
  <c r="BB256" i="4"/>
  <c r="BB255" i="4"/>
  <c r="BB254" i="4"/>
  <c r="BB252" i="4"/>
  <c r="BB251" i="4"/>
  <c r="BB250" i="4"/>
  <c r="BB249" i="4"/>
  <c r="BB248" i="4"/>
  <c r="BB247" i="4"/>
  <c r="BB246" i="4"/>
  <c r="BB245" i="4"/>
  <c r="BB244" i="4"/>
  <c r="BB243" i="4"/>
  <c r="BB242" i="4"/>
  <c r="BB241" i="4"/>
  <c r="BB240" i="4"/>
  <c r="BB239" i="4"/>
  <c r="BB238" i="4"/>
  <c r="BB237" i="4"/>
  <c r="BB236" i="4"/>
  <c r="BB235" i="4"/>
  <c r="BB234" i="4"/>
  <c r="BB233" i="4"/>
  <c r="BB232" i="4"/>
  <c r="BB231" i="4"/>
  <c r="BB230" i="4"/>
  <c r="BB229" i="4"/>
  <c r="BB228" i="4"/>
  <c r="BB227" i="4"/>
  <c r="BB226" i="4"/>
  <c r="BB225" i="4"/>
  <c r="BB224" i="4"/>
  <c r="BB223" i="4"/>
  <c r="BB222" i="4"/>
  <c r="BB221" i="4"/>
  <c r="BB220" i="4"/>
  <c r="BB219" i="4"/>
  <c r="BB218" i="4"/>
  <c r="BB217" i="4"/>
  <c r="BB216" i="4"/>
  <c r="BB215" i="4"/>
  <c r="BB214" i="4"/>
  <c r="BB213" i="4"/>
  <c r="BB212" i="4"/>
  <c r="BB211" i="4"/>
  <c r="BB210" i="4"/>
  <c r="BB209" i="4"/>
  <c r="BB208" i="4"/>
  <c r="BB207" i="4"/>
  <c r="BB206" i="4"/>
  <c r="BB205" i="4"/>
  <c r="BB204" i="4"/>
  <c r="BB202" i="4"/>
  <c r="BB201" i="4"/>
  <c r="BB200" i="4"/>
  <c r="BB199" i="4"/>
  <c r="BB198" i="4"/>
  <c r="BB197" i="4"/>
  <c r="BB196" i="4"/>
  <c r="BB195" i="4"/>
  <c r="BB194" i="4"/>
  <c r="BB193" i="4"/>
  <c r="BB192" i="4"/>
  <c r="BB191" i="4"/>
  <c r="BB190" i="4"/>
  <c r="BB189" i="4"/>
  <c r="BB188" i="4"/>
  <c r="BB187" i="4"/>
  <c r="BB186" i="4"/>
  <c r="BB185" i="4"/>
  <c r="BB184" i="4"/>
  <c r="BB183" i="4"/>
  <c r="BB182" i="4"/>
  <c r="BB181" i="4"/>
  <c r="BB180" i="4"/>
  <c r="BB179" i="4"/>
  <c r="BB178" i="4"/>
  <c r="BB177" i="4"/>
  <c r="BB176" i="4"/>
  <c r="BB175" i="4"/>
  <c r="BB174" i="4"/>
  <c r="BB173" i="4"/>
  <c r="BB172" i="4"/>
  <c r="BB171" i="4"/>
  <c r="BB170" i="4"/>
  <c r="BB169" i="4"/>
  <c r="BB168" i="4"/>
  <c r="BB167" i="4"/>
  <c r="BB166" i="4"/>
  <c r="BB165" i="4"/>
  <c r="BB164" i="4"/>
  <c r="BB163" i="4"/>
  <c r="BB162" i="4"/>
  <c r="BB161" i="4"/>
  <c r="BB160" i="4"/>
  <c r="BB159" i="4"/>
  <c r="BB158" i="4"/>
  <c r="BB157" i="4"/>
  <c r="BB156" i="4"/>
  <c r="BB155" i="4"/>
  <c r="BB154" i="4"/>
  <c r="BB152" i="4"/>
  <c r="BB151" i="4"/>
  <c r="BB150" i="4"/>
  <c r="BB149" i="4"/>
  <c r="BB148" i="4"/>
  <c r="BB147" i="4"/>
  <c r="BB146" i="4"/>
  <c r="BB145" i="4"/>
  <c r="BB144" i="4"/>
  <c r="BB143" i="4"/>
  <c r="BB142" i="4"/>
  <c r="BB141" i="4"/>
  <c r="BB140" i="4"/>
  <c r="BB139" i="4"/>
  <c r="BB138" i="4"/>
  <c r="BB137" i="4"/>
  <c r="BB136" i="4"/>
  <c r="BB135" i="4"/>
  <c r="BB134" i="4"/>
  <c r="BB133" i="4"/>
  <c r="BB132" i="4"/>
  <c r="BB131" i="4"/>
  <c r="BB130" i="4"/>
  <c r="BB129" i="4"/>
  <c r="BB128" i="4"/>
  <c r="BB127" i="4"/>
  <c r="BB126" i="4"/>
  <c r="BB125" i="4"/>
  <c r="BB124" i="4"/>
  <c r="BB123" i="4"/>
  <c r="BB122" i="4"/>
  <c r="BB121" i="4"/>
  <c r="BB120" i="4"/>
  <c r="BB119" i="4"/>
  <c r="BB118" i="4"/>
  <c r="BB117" i="4"/>
  <c r="BB116" i="4"/>
  <c r="BB115" i="4"/>
  <c r="BB114" i="4"/>
  <c r="BB113" i="4"/>
  <c r="BB112" i="4"/>
  <c r="BB111" i="4"/>
  <c r="BB110" i="4"/>
  <c r="BB109" i="4"/>
  <c r="BB108" i="4"/>
  <c r="BB107" i="4"/>
  <c r="BB106" i="4"/>
  <c r="BB105" i="4"/>
  <c r="BB104" i="4"/>
  <c r="BB102" i="4"/>
  <c r="BB101" i="4"/>
  <c r="BB100" i="4"/>
  <c r="BB99" i="4"/>
  <c r="BB98" i="4"/>
  <c r="BB97" i="4"/>
  <c r="BB96" i="4"/>
  <c r="BB95" i="4"/>
  <c r="BB94" i="4"/>
  <c r="BB93" i="4"/>
  <c r="BB92" i="4"/>
  <c r="BB91" i="4"/>
  <c r="BB90" i="4"/>
  <c r="BB89" i="4"/>
  <c r="BB88" i="4"/>
  <c r="BB87" i="4"/>
  <c r="BB86" i="4"/>
  <c r="BB85" i="4"/>
  <c r="BB84" i="4"/>
  <c r="BB83" i="4"/>
  <c r="BB82" i="4"/>
  <c r="BB81" i="4"/>
  <c r="BB80" i="4"/>
  <c r="BB79" i="4"/>
  <c r="BB78" i="4"/>
  <c r="BB77" i="4"/>
  <c r="BB76" i="4"/>
  <c r="BB75" i="4"/>
  <c r="BB74" i="4"/>
  <c r="BB73" i="4"/>
  <c r="BB72" i="4"/>
  <c r="BB71" i="4"/>
  <c r="BB70" i="4"/>
  <c r="BB69" i="4"/>
  <c r="BB68" i="4"/>
  <c r="BB67" i="4"/>
  <c r="BB66" i="4"/>
  <c r="BB65" i="4"/>
  <c r="BB64" i="4"/>
  <c r="BB63" i="4"/>
  <c r="BB62" i="4"/>
  <c r="BB61" i="4"/>
  <c r="BB60" i="4"/>
  <c r="BB59" i="4"/>
  <c r="BB58" i="4"/>
  <c r="BB57" i="4"/>
  <c r="BB56" i="4"/>
  <c r="BB55" i="4"/>
  <c r="BB54" i="4"/>
  <c r="BB52" i="4"/>
  <c r="BB51" i="4"/>
  <c r="BB50" i="4"/>
  <c r="BB49" i="4"/>
  <c r="BB48" i="4"/>
  <c r="BB47" i="4"/>
  <c r="BB46" i="4"/>
  <c r="BB45" i="4"/>
  <c r="BB44" i="4"/>
  <c r="BB43" i="4"/>
  <c r="BB42" i="4"/>
  <c r="BB41" i="4"/>
  <c r="BB40" i="4"/>
  <c r="BB39" i="4"/>
  <c r="BB38" i="4"/>
  <c r="BB37" i="4"/>
  <c r="BB36" i="4"/>
  <c r="BB35" i="4"/>
  <c r="BB34" i="4"/>
  <c r="BB33" i="4"/>
  <c r="BB32" i="4"/>
  <c r="BB31" i="4"/>
  <c r="BB30" i="4"/>
  <c r="BB29" i="4"/>
  <c r="BB28" i="4"/>
  <c r="BB27" i="4"/>
  <c r="BB26" i="4"/>
  <c r="BB25" i="4"/>
  <c r="BB24" i="4"/>
  <c r="BB23" i="4"/>
  <c r="BB22" i="4"/>
  <c r="BB21" i="4"/>
  <c r="BB20" i="4"/>
  <c r="BB19" i="4"/>
  <c r="BB18" i="4"/>
  <c r="BB17" i="4"/>
  <c r="BB16" i="4"/>
  <c r="BB15" i="4"/>
  <c r="BB14" i="4"/>
  <c r="BB13" i="4"/>
  <c r="BB12" i="4"/>
  <c r="BB11" i="4"/>
  <c r="BB10" i="4"/>
  <c r="BB9" i="4"/>
  <c r="BB8" i="4"/>
  <c r="BB7" i="4"/>
  <c r="BB6" i="4"/>
  <c r="BB5" i="4"/>
  <c r="BB4" i="4"/>
  <c r="AK302" i="4"/>
  <c r="AK301" i="4"/>
  <c r="AK300" i="4"/>
  <c r="AK299" i="4"/>
  <c r="AK298" i="4"/>
  <c r="AK297" i="4"/>
  <c r="AK296" i="4"/>
  <c r="AK295" i="4"/>
  <c r="AK294" i="4"/>
  <c r="AK293" i="4"/>
  <c r="AK292" i="4"/>
  <c r="AK291" i="4"/>
  <c r="AK290" i="4"/>
  <c r="AK289" i="4"/>
  <c r="AK288" i="4"/>
  <c r="AK287" i="4"/>
  <c r="AK286" i="4"/>
  <c r="AK285" i="4"/>
  <c r="AK284" i="4"/>
  <c r="AK283" i="4"/>
  <c r="AK282" i="4"/>
  <c r="AK281" i="4"/>
  <c r="AK280" i="4"/>
  <c r="AK279" i="4"/>
  <c r="AK278" i="4"/>
  <c r="AK277" i="4"/>
  <c r="AK276" i="4"/>
  <c r="AK275" i="4"/>
  <c r="AK274" i="4"/>
  <c r="AK273" i="4"/>
  <c r="AK272" i="4"/>
  <c r="AK271" i="4"/>
  <c r="AK270" i="4"/>
  <c r="AK269" i="4"/>
  <c r="AK268" i="4"/>
  <c r="AK267" i="4"/>
  <c r="AK266" i="4"/>
  <c r="AK265" i="4"/>
  <c r="AK264" i="4"/>
  <c r="AK263" i="4"/>
  <c r="AK262" i="4"/>
  <c r="AK261" i="4"/>
  <c r="AK260" i="4"/>
  <c r="AK259" i="4"/>
  <c r="AK258" i="4"/>
  <c r="AK257" i="4"/>
  <c r="AK256" i="4"/>
  <c r="AK255" i="4"/>
  <c r="AK254" i="4"/>
  <c r="AK252" i="4"/>
  <c r="AK251" i="4"/>
  <c r="AK250" i="4"/>
  <c r="AK249" i="4"/>
  <c r="AK248" i="4"/>
  <c r="AK247" i="4"/>
  <c r="AK246" i="4"/>
  <c r="AK245" i="4"/>
  <c r="AK244" i="4"/>
  <c r="AK243" i="4"/>
  <c r="AK242" i="4"/>
  <c r="AK241" i="4"/>
  <c r="AK240" i="4"/>
  <c r="AK239" i="4"/>
  <c r="AK238" i="4"/>
  <c r="AK237" i="4"/>
  <c r="AK236" i="4"/>
  <c r="AK235" i="4"/>
  <c r="AK234" i="4"/>
  <c r="AK233" i="4"/>
  <c r="AK232" i="4"/>
  <c r="AK231" i="4"/>
  <c r="AK230" i="4"/>
  <c r="AK229" i="4"/>
  <c r="AK228" i="4"/>
  <c r="AK227" i="4"/>
  <c r="AK226" i="4"/>
  <c r="AK225" i="4"/>
  <c r="AK224" i="4"/>
  <c r="AK223" i="4"/>
  <c r="AK222" i="4"/>
  <c r="AK221" i="4"/>
  <c r="AK220" i="4"/>
  <c r="AK219" i="4"/>
  <c r="AK218" i="4"/>
  <c r="AK217" i="4"/>
  <c r="AK216" i="4"/>
  <c r="AK215" i="4"/>
  <c r="AK214" i="4"/>
  <c r="AK213" i="4"/>
  <c r="AK212" i="4"/>
  <c r="AK211" i="4"/>
  <c r="AK210" i="4"/>
  <c r="AK209" i="4"/>
  <c r="AK208" i="4"/>
  <c r="AK207" i="4"/>
  <c r="AK206" i="4"/>
  <c r="AK205" i="4"/>
  <c r="AK204" i="4"/>
  <c r="AK202" i="4"/>
  <c r="AK201" i="4"/>
  <c r="AK200" i="4"/>
  <c r="AK199" i="4"/>
  <c r="AK198" i="4"/>
  <c r="AK197" i="4"/>
  <c r="AK196" i="4"/>
  <c r="AK195" i="4"/>
  <c r="AK194" i="4"/>
  <c r="AK193" i="4"/>
  <c r="AK192" i="4"/>
  <c r="AK191" i="4"/>
  <c r="AK190" i="4"/>
  <c r="AK189" i="4"/>
  <c r="AK188" i="4"/>
  <c r="AK187" i="4"/>
  <c r="AK186" i="4"/>
  <c r="AK185" i="4"/>
  <c r="AK184" i="4"/>
  <c r="AK183" i="4"/>
  <c r="AK182" i="4"/>
  <c r="AK181" i="4"/>
  <c r="AK180" i="4"/>
  <c r="AK179" i="4"/>
  <c r="AK178" i="4"/>
  <c r="AK177" i="4"/>
  <c r="AK176" i="4"/>
  <c r="AK175" i="4"/>
  <c r="AK174" i="4"/>
  <c r="AK173" i="4"/>
  <c r="AK172" i="4"/>
  <c r="AK171" i="4"/>
  <c r="AK170" i="4"/>
  <c r="AK169" i="4"/>
  <c r="AK168" i="4"/>
  <c r="AK167" i="4"/>
  <c r="AK166" i="4"/>
  <c r="AK165" i="4"/>
  <c r="AK164" i="4"/>
  <c r="AK163" i="4"/>
  <c r="AK162" i="4"/>
  <c r="AK161" i="4"/>
  <c r="AK160" i="4"/>
  <c r="AK159" i="4"/>
  <c r="AK158" i="4"/>
  <c r="AK157" i="4"/>
  <c r="AK156" i="4"/>
  <c r="AK155" i="4"/>
  <c r="AK154" i="4"/>
  <c r="AK152" i="4"/>
  <c r="AK151" i="4"/>
  <c r="AK150" i="4"/>
  <c r="AK149" i="4"/>
  <c r="AK148" i="4"/>
  <c r="AK147" i="4"/>
  <c r="AK146" i="4"/>
  <c r="AK145" i="4"/>
  <c r="AK144" i="4"/>
  <c r="AK143" i="4"/>
  <c r="AK142" i="4"/>
  <c r="AK141" i="4"/>
  <c r="AK140" i="4"/>
  <c r="AK139" i="4"/>
  <c r="AK138" i="4"/>
  <c r="AK137" i="4"/>
  <c r="AK136" i="4"/>
  <c r="AK135" i="4"/>
  <c r="AK134" i="4"/>
  <c r="AK133" i="4"/>
  <c r="AK132" i="4"/>
  <c r="AK131" i="4"/>
  <c r="AK130" i="4"/>
  <c r="AK129" i="4"/>
  <c r="AK128" i="4"/>
  <c r="AK127" i="4"/>
  <c r="AK126" i="4"/>
  <c r="AK125" i="4"/>
  <c r="AK124" i="4"/>
  <c r="AK123" i="4"/>
  <c r="AK122" i="4"/>
  <c r="AK121" i="4"/>
  <c r="AK120" i="4"/>
  <c r="AK119" i="4"/>
  <c r="AK118" i="4"/>
  <c r="AK117" i="4"/>
  <c r="AK116" i="4"/>
  <c r="AK115" i="4"/>
  <c r="AK114" i="4"/>
  <c r="AK113" i="4"/>
  <c r="AK112" i="4"/>
  <c r="AK111" i="4"/>
  <c r="AK110" i="4"/>
  <c r="AK109" i="4"/>
  <c r="AK108" i="4"/>
  <c r="AK107" i="4"/>
  <c r="AK106" i="4"/>
  <c r="AK105" i="4"/>
  <c r="AK104" i="4"/>
  <c r="AK102" i="4"/>
  <c r="AK101" i="4"/>
  <c r="AK100" i="4"/>
  <c r="AK99" i="4"/>
  <c r="AK98" i="4"/>
  <c r="AK97" i="4"/>
  <c r="AK96" i="4"/>
  <c r="AK95" i="4"/>
  <c r="AK94" i="4"/>
  <c r="AK93" i="4"/>
  <c r="AK92" i="4"/>
  <c r="AK91" i="4"/>
  <c r="AK90" i="4"/>
  <c r="AK89" i="4"/>
  <c r="AK88" i="4"/>
  <c r="AK87" i="4"/>
  <c r="AK86" i="4"/>
  <c r="AK85" i="4"/>
  <c r="AK84" i="4"/>
  <c r="AK83" i="4"/>
  <c r="AK82" i="4"/>
  <c r="AK81" i="4"/>
  <c r="AK80" i="4"/>
  <c r="AK79" i="4"/>
  <c r="AK78" i="4"/>
  <c r="AK77" i="4"/>
  <c r="AK76" i="4"/>
  <c r="AK75" i="4"/>
  <c r="AK74" i="4"/>
  <c r="AK73" i="4"/>
  <c r="AK72" i="4"/>
  <c r="AK71" i="4"/>
  <c r="AK70" i="4"/>
  <c r="AK69" i="4"/>
  <c r="AK68" i="4"/>
  <c r="AK67" i="4"/>
  <c r="AK66" i="4"/>
  <c r="AK65" i="4"/>
  <c r="AK64" i="4"/>
  <c r="AK63" i="4"/>
  <c r="AK62" i="4"/>
  <c r="AK61" i="4"/>
  <c r="AK60" i="4"/>
  <c r="AK59" i="4"/>
  <c r="AK58" i="4"/>
  <c r="AK57" i="4"/>
  <c r="AK56" i="4"/>
  <c r="AK55" i="4"/>
  <c r="AK54" i="4"/>
  <c r="AK52" i="4"/>
  <c r="AK51" i="4"/>
  <c r="AK50" i="4"/>
  <c r="AK49" i="4"/>
  <c r="AK48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14" i="4"/>
  <c r="AK13" i="4"/>
  <c r="AK12" i="4"/>
  <c r="AK11" i="4"/>
  <c r="AK10" i="4"/>
  <c r="AK9" i="4"/>
  <c r="AK8" i="4"/>
  <c r="AK7" i="4"/>
  <c r="AK6" i="4"/>
  <c r="AK5" i="4"/>
  <c r="AK4" i="4"/>
  <c r="T302" i="4"/>
  <c r="T301" i="4"/>
  <c r="T300" i="4"/>
  <c r="T299" i="4"/>
  <c r="T298" i="4"/>
  <c r="T297" i="4"/>
  <c r="T296" i="4"/>
  <c r="T295" i="4"/>
  <c r="T294" i="4"/>
  <c r="T293" i="4"/>
  <c r="T292" i="4"/>
  <c r="T291" i="4"/>
  <c r="T290" i="4"/>
  <c r="T289" i="4"/>
  <c r="T288" i="4"/>
  <c r="T287" i="4"/>
  <c r="T286" i="4"/>
  <c r="T285" i="4"/>
  <c r="T284" i="4"/>
  <c r="T283" i="4"/>
  <c r="T282" i="4"/>
  <c r="T281" i="4"/>
  <c r="T280" i="4"/>
  <c r="T279" i="4"/>
  <c r="T278" i="4"/>
  <c r="T277" i="4"/>
  <c r="T276" i="4"/>
  <c r="T275" i="4"/>
  <c r="T274" i="4"/>
  <c r="T273" i="4"/>
  <c r="T272" i="4"/>
  <c r="T271" i="4"/>
  <c r="T270" i="4"/>
  <c r="T269" i="4"/>
  <c r="T268" i="4"/>
  <c r="T267" i="4"/>
  <c r="T266" i="4"/>
  <c r="T265" i="4"/>
  <c r="T264" i="4"/>
  <c r="T263" i="4"/>
  <c r="T262" i="4"/>
  <c r="T261" i="4"/>
  <c r="T260" i="4"/>
  <c r="T259" i="4"/>
  <c r="T258" i="4"/>
  <c r="T257" i="4"/>
  <c r="T256" i="4"/>
  <c r="T255" i="4"/>
  <c r="T254" i="4"/>
  <c r="T252" i="4"/>
  <c r="T251" i="4"/>
  <c r="T250" i="4"/>
  <c r="T249" i="4"/>
  <c r="T248" i="4"/>
  <c r="T247" i="4"/>
  <c r="T246" i="4"/>
  <c r="T245" i="4"/>
  <c r="T244" i="4"/>
  <c r="T243" i="4"/>
  <c r="T242" i="4"/>
  <c r="T241" i="4"/>
  <c r="T240" i="4"/>
  <c r="T239" i="4"/>
  <c r="T238" i="4"/>
  <c r="T237" i="4"/>
  <c r="T236" i="4"/>
  <c r="T235" i="4"/>
  <c r="T234" i="4"/>
  <c r="T233" i="4"/>
  <c r="T232" i="4"/>
  <c r="T231" i="4"/>
  <c r="T230" i="4"/>
  <c r="T229" i="4"/>
  <c r="T228" i="4"/>
  <c r="T227" i="4"/>
  <c r="T226" i="4"/>
  <c r="T225" i="4"/>
  <c r="T224" i="4"/>
  <c r="T223" i="4"/>
  <c r="T222" i="4"/>
  <c r="T221" i="4"/>
  <c r="T220" i="4"/>
  <c r="T219" i="4"/>
  <c r="T218" i="4"/>
  <c r="T217" i="4"/>
  <c r="T216" i="4"/>
  <c r="T215" i="4"/>
  <c r="T214" i="4"/>
  <c r="T213" i="4"/>
  <c r="T212" i="4"/>
  <c r="T211" i="4"/>
  <c r="T210" i="4"/>
  <c r="T209" i="4"/>
  <c r="T208" i="4"/>
  <c r="T207" i="4"/>
  <c r="T206" i="4"/>
  <c r="T205" i="4"/>
  <c r="T204" i="4"/>
  <c r="T202" i="4"/>
  <c r="T201" i="4"/>
  <c r="T200" i="4"/>
  <c r="T199" i="4"/>
  <c r="T198" i="4"/>
  <c r="T197" i="4"/>
  <c r="T196" i="4"/>
  <c r="T195" i="4"/>
  <c r="T194" i="4"/>
  <c r="T193" i="4"/>
  <c r="T192" i="4"/>
  <c r="T191" i="4"/>
  <c r="T190" i="4"/>
  <c r="T189" i="4"/>
  <c r="T188" i="4"/>
  <c r="T187" i="4"/>
  <c r="T186" i="4"/>
  <c r="T185" i="4"/>
  <c r="T184" i="4"/>
  <c r="T183" i="4"/>
  <c r="T182" i="4"/>
  <c r="T181" i="4"/>
  <c r="T180" i="4"/>
  <c r="T179" i="4"/>
  <c r="T178" i="4"/>
  <c r="T177" i="4"/>
  <c r="T176" i="4"/>
  <c r="T175" i="4"/>
  <c r="T174" i="4"/>
  <c r="T173" i="4"/>
  <c r="T172" i="4"/>
  <c r="T171" i="4"/>
  <c r="T170" i="4"/>
  <c r="T169" i="4"/>
  <c r="T168" i="4"/>
  <c r="T167" i="4"/>
  <c r="T166" i="4"/>
  <c r="T165" i="4"/>
  <c r="T164" i="4"/>
  <c r="T163" i="4"/>
  <c r="T162" i="4"/>
  <c r="T161" i="4"/>
  <c r="T160" i="4"/>
  <c r="T159" i="4"/>
  <c r="T158" i="4"/>
  <c r="T157" i="4"/>
  <c r="T156" i="4"/>
  <c r="T155" i="4"/>
  <c r="T154" i="4"/>
  <c r="T152" i="4"/>
  <c r="T151" i="4"/>
  <c r="T150" i="4"/>
  <c r="T149" i="4"/>
  <c r="T148" i="4"/>
  <c r="T147" i="4"/>
  <c r="T146" i="4"/>
  <c r="T145" i="4"/>
  <c r="T144" i="4"/>
  <c r="T143" i="4"/>
  <c r="T142" i="4"/>
  <c r="T141" i="4"/>
  <c r="T140" i="4"/>
  <c r="T139" i="4"/>
  <c r="T138" i="4"/>
  <c r="T137" i="4"/>
  <c r="T136" i="4"/>
  <c r="T135" i="4"/>
  <c r="T134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2" i="4"/>
  <c r="T111" i="4"/>
  <c r="T110" i="4"/>
  <c r="T109" i="4"/>
  <c r="T108" i="4"/>
  <c r="T107" i="4"/>
  <c r="T106" i="4"/>
  <c r="T105" i="4"/>
  <c r="T104" i="4"/>
  <c r="T102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2" i="4"/>
  <c r="T51" i="4"/>
  <c r="T50" i="4"/>
  <c r="T49" i="4"/>
  <c r="T48" i="4"/>
  <c r="T47" i="4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7" i="4"/>
  <c r="T6" i="4"/>
  <c r="T5" i="4"/>
  <c r="T4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4" i="4"/>
  <c r="CI302" i="4" l="1"/>
  <c r="CI301" i="4"/>
  <c r="CI300" i="4"/>
  <c r="CI299" i="4"/>
  <c r="CI298" i="4"/>
  <c r="CI297" i="4"/>
  <c r="CI296" i="4"/>
  <c r="CI295" i="4"/>
  <c r="CI294" i="4"/>
  <c r="CI293" i="4"/>
  <c r="CI292" i="4"/>
  <c r="CI291" i="4"/>
  <c r="CI290" i="4"/>
  <c r="CI289" i="4"/>
  <c r="CI288" i="4"/>
  <c r="CI287" i="4"/>
  <c r="CI286" i="4"/>
  <c r="CI285" i="4"/>
  <c r="CI284" i="4"/>
  <c r="CI283" i="4"/>
  <c r="CI282" i="4"/>
  <c r="CI281" i="4"/>
  <c r="CI280" i="4"/>
  <c r="CI279" i="4"/>
  <c r="CI278" i="4"/>
  <c r="CI277" i="4"/>
  <c r="CI276" i="4"/>
  <c r="CI275" i="4"/>
  <c r="CI274" i="4"/>
  <c r="CI273" i="4"/>
  <c r="CI272" i="4"/>
  <c r="CI271" i="4"/>
  <c r="CI270" i="4"/>
  <c r="CI269" i="4"/>
  <c r="CI268" i="4"/>
  <c r="CI267" i="4"/>
  <c r="CI266" i="4"/>
  <c r="CI265" i="4"/>
  <c r="CI264" i="4"/>
  <c r="CI263" i="4"/>
  <c r="CI262" i="4"/>
  <c r="CI261" i="4"/>
  <c r="CI260" i="4"/>
  <c r="CI259" i="4"/>
  <c r="CI258" i="4"/>
  <c r="CI257" i="4"/>
  <c r="CI256" i="4"/>
  <c r="CI255" i="4"/>
  <c r="CI254" i="4"/>
  <c r="CI252" i="4"/>
  <c r="CI251" i="4"/>
  <c r="CI250" i="4"/>
  <c r="CI249" i="4"/>
  <c r="CI248" i="4"/>
  <c r="CI247" i="4"/>
  <c r="CI246" i="4"/>
  <c r="CI245" i="4"/>
  <c r="CI244" i="4"/>
  <c r="CI243" i="4"/>
  <c r="CI242" i="4"/>
  <c r="CI241" i="4"/>
  <c r="CI240" i="4"/>
  <c r="CI239" i="4"/>
  <c r="CI238" i="4"/>
  <c r="CI237" i="4"/>
  <c r="CI236" i="4"/>
  <c r="CI235" i="4"/>
  <c r="CI234" i="4"/>
  <c r="CI233" i="4"/>
  <c r="CI232" i="4"/>
  <c r="CI231" i="4"/>
  <c r="CI230" i="4"/>
  <c r="CI229" i="4"/>
  <c r="CI228" i="4"/>
  <c r="CI227" i="4"/>
  <c r="CI226" i="4"/>
  <c r="CI225" i="4"/>
  <c r="CI224" i="4"/>
  <c r="CI223" i="4"/>
  <c r="CI222" i="4"/>
  <c r="CI221" i="4"/>
  <c r="CI220" i="4"/>
  <c r="CI219" i="4"/>
  <c r="CI218" i="4"/>
  <c r="CI217" i="4"/>
  <c r="CI216" i="4"/>
  <c r="CI215" i="4"/>
  <c r="CI214" i="4"/>
  <c r="CI213" i="4"/>
  <c r="CI212" i="4"/>
  <c r="CI211" i="4"/>
  <c r="CI210" i="4"/>
  <c r="CI209" i="4"/>
  <c r="CI208" i="4"/>
  <c r="CI207" i="4"/>
  <c r="CI206" i="4"/>
  <c r="CI205" i="4"/>
  <c r="CI204" i="4"/>
  <c r="CI202" i="4"/>
  <c r="CI201" i="4"/>
  <c r="CI200" i="4"/>
  <c r="CI199" i="4"/>
  <c r="CI198" i="4"/>
  <c r="CI197" i="4"/>
  <c r="CI196" i="4"/>
  <c r="CI195" i="4"/>
  <c r="CI194" i="4"/>
  <c r="CI193" i="4"/>
  <c r="CI192" i="4"/>
  <c r="CI191" i="4"/>
  <c r="CI190" i="4"/>
  <c r="CI189" i="4"/>
  <c r="CI188" i="4"/>
  <c r="CI187" i="4"/>
  <c r="CI186" i="4"/>
  <c r="CI185" i="4"/>
  <c r="CI184" i="4"/>
  <c r="CI183" i="4"/>
  <c r="CI182" i="4"/>
  <c r="CI181" i="4"/>
  <c r="CI180" i="4"/>
  <c r="CI179" i="4"/>
  <c r="CI178" i="4"/>
  <c r="CI177" i="4"/>
  <c r="CI176" i="4"/>
  <c r="CI175" i="4"/>
  <c r="CI174" i="4"/>
  <c r="CI173" i="4"/>
  <c r="CI172" i="4"/>
  <c r="CI171" i="4"/>
  <c r="CI170" i="4"/>
  <c r="CI169" i="4"/>
  <c r="CI168" i="4"/>
  <c r="CI167" i="4"/>
  <c r="CI166" i="4"/>
  <c r="CI165" i="4"/>
  <c r="CI164" i="4"/>
  <c r="CI163" i="4"/>
  <c r="CI162" i="4"/>
  <c r="CI161" i="4"/>
  <c r="CI160" i="4"/>
  <c r="CI159" i="4"/>
  <c r="CI158" i="4"/>
  <c r="CI157" i="4"/>
  <c r="CI156" i="4"/>
  <c r="CI155" i="4"/>
  <c r="CI154" i="4"/>
  <c r="CI152" i="4"/>
  <c r="CI151" i="4"/>
  <c r="CI150" i="4"/>
  <c r="CI149" i="4"/>
  <c r="CI148" i="4"/>
  <c r="CI147" i="4"/>
  <c r="CI146" i="4"/>
  <c r="CI145" i="4"/>
  <c r="CI144" i="4"/>
  <c r="CI143" i="4"/>
  <c r="CI142" i="4"/>
  <c r="CI141" i="4"/>
  <c r="CI140" i="4"/>
  <c r="CI139" i="4"/>
  <c r="CI138" i="4"/>
  <c r="CI137" i="4"/>
  <c r="CI136" i="4"/>
  <c r="CI135" i="4"/>
  <c r="CI134" i="4"/>
  <c r="CI133" i="4"/>
  <c r="CI132" i="4"/>
  <c r="CI131" i="4"/>
  <c r="CI130" i="4"/>
  <c r="CI129" i="4"/>
  <c r="CI128" i="4"/>
  <c r="CI127" i="4"/>
  <c r="CI126" i="4"/>
  <c r="CI125" i="4"/>
  <c r="CI124" i="4"/>
  <c r="CI123" i="4"/>
  <c r="CI122" i="4"/>
  <c r="CI121" i="4"/>
  <c r="CI120" i="4"/>
  <c r="CI119" i="4"/>
  <c r="CI118" i="4"/>
  <c r="CI117" i="4"/>
  <c r="CI116" i="4"/>
  <c r="CI115" i="4"/>
  <c r="CI114" i="4"/>
  <c r="CI113" i="4"/>
  <c r="CI112" i="4"/>
  <c r="CI111" i="4"/>
  <c r="CI110" i="4"/>
  <c r="CI109" i="4"/>
  <c r="CI108" i="4"/>
  <c r="CI107" i="4"/>
  <c r="CI106" i="4"/>
  <c r="CI105" i="4"/>
  <c r="CI104" i="4"/>
  <c r="CI102" i="4"/>
  <c r="CI101" i="4"/>
  <c r="CI100" i="4"/>
  <c r="CI99" i="4"/>
  <c r="CI98" i="4"/>
  <c r="CI97" i="4"/>
  <c r="CI96" i="4"/>
  <c r="CI95" i="4"/>
  <c r="CI94" i="4"/>
  <c r="CI93" i="4"/>
  <c r="CI92" i="4"/>
  <c r="CI91" i="4"/>
  <c r="CI90" i="4"/>
  <c r="CI89" i="4"/>
  <c r="CI88" i="4"/>
  <c r="CI87" i="4"/>
  <c r="CI86" i="4"/>
  <c r="CI85" i="4"/>
  <c r="CI84" i="4"/>
  <c r="CI83" i="4"/>
  <c r="CI82" i="4"/>
  <c r="CI81" i="4"/>
  <c r="CI80" i="4"/>
  <c r="CI79" i="4"/>
  <c r="CI78" i="4"/>
  <c r="CI77" i="4"/>
  <c r="CI76" i="4"/>
  <c r="CI75" i="4"/>
  <c r="CI74" i="4"/>
  <c r="CI73" i="4"/>
  <c r="CI72" i="4"/>
  <c r="CI71" i="4"/>
  <c r="CI70" i="4"/>
  <c r="CI69" i="4"/>
  <c r="CI68" i="4"/>
  <c r="CI67" i="4"/>
  <c r="CI66" i="4"/>
  <c r="CI65" i="4"/>
  <c r="CI64" i="4"/>
  <c r="CI63" i="4"/>
  <c r="CI62" i="4"/>
  <c r="CI61" i="4"/>
  <c r="CI60" i="4"/>
  <c r="CI59" i="4"/>
  <c r="CI58" i="4"/>
  <c r="CI57" i="4"/>
  <c r="CI56" i="4"/>
  <c r="CI55" i="4"/>
  <c r="CI54" i="4"/>
  <c r="CI52" i="4"/>
  <c r="CI51" i="4"/>
  <c r="CI50" i="4"/>
  <c r="CI49" i="4"/>
  <c r="CI48" i="4"/>
  <c r="CI47" i="4"/>
  <c r="CI46" i="4"/>
  <c r="CI45" i="4"/>
  <c r="CI44" i="4"/>
  <c r="CI43" i="4"/>
  <c r="CI42" i="4"/>
  <c r="CI41" i="4"/>
  <c r="CI40" i="4"/>
  <c r="CI39" i="4"/>
  <c r="CI38" i="4"/>
  <c r="CI37" i="4"/>
  <c r="CI36" i="4"/>
  <c r="CI35" i="4"/>
  <c r="CI34" i="4"/>
  <c r="CI33" i="4"/>
  <c r="CI32" i="4"/>
  <c r="CI31" i="4"/>
  <c r="CI30" i="4"/>
  <c r="CI29" i="4"/>
  <c r="CI28" i="4"/>
  <c r="CI27" i="4"/>
  <c r="CI26" i="4"/>
  <c r="CI25" i="4"/>
  <c r="CI24" i="4"/>
  <c r="CI23" i="4"/>
  <c r="CI22" i="4"/>
  <c r="CI21" i="4"/>
  <c r="CI20" i="4"/>
  <c r="CI19" i="4"/>
  <c r="CI18" i="4"/>
  <c r="CI17" i="4"/>
  <c r="CI16" i="4"/>
  <c r="CI15" i="4"/>
  <c r="CI14" i="4"/>
  <c r="CI13" i="4"/>
  <c r="CI12" i="4"/>
  <c r="CI11" i="4"/>
  <c r="CI10" i="4"/>
  <c r="CI9" i="4"/>
  <c r="CI8" i="4"/>
  <c r="CI7" i="4"/>
  <c r="CI6" i="4"/>
  <c r="CI5" i="4"/>
  <c r="CI4" i="4"/>
  <c r="BR302" i="4"/>
  <c r="BR301" i="4"/>
  <c r="BR300" i="4"/>
  <c r="BR299" i="4"/>
  <c r="BR298" i="4"/>
  <c r="BR297" i="4"/>
  <c r="BR296" i="4"/>
  <c r="BR295" i="4"/>
  <c r="BR294" i="4"/>
  <c r="BR293" i="4"/>
  <c r="BR292" i="4"/>
  <c r="BR291" i="4"/>
  <c r="BR290" i="4"/>
  <c r="BR289" i="4"/>
  <c r="BR288" i="4"/>
  <c r="BR287" i="4"/>
  <c r="BR286" i="4"/>
  <c r="BR285" i="4"/>
  <c r="BR284" i="4"/>
  <c r="BR283" i="4"/>
  <c r="BR282" i="4"/>
  <c r="BR281" i="4"/>
  <c r="BR280" i="4"/>
  <c r="BR279" i="4"/>
  <c r="BR278" i="4"/>
  <c r="BR277" i="4"/>
  <c r="BR276" i="4"/>
  <c r="BR275" i="4"/>
  <c r="BR274" i="4"/>
  <c r="BR273" i="4"/>
  <c r="BR272" i="4"/>
  <c r="BR271" i="4"/>
  <c r="BR270" i="4"/>
  <c r="BR269" i="4"/>
  <c r="BR268" i="4"/>
  <c r="BR267" i="4"/>
  <c r="BR266" i="4"/>
  <c r="BR265" i="4"/>
  <c r="BR264" i="4"/>
  <c r="BR263" i="4"/>
  <c r="BR262" i="4"/>
  <c r="BR261" i="4"/>
  <c r="BR260" i="4"/>
  <c r="BR259" i="4"/>
  <c r="BR258" i="4"/>
  <c r="BR257" i="4"/>
  <c r="BR256" i="4"/>
  <c r="BR255" i="4"/>
  <c r="BR254" i="4"/>
  <c r="BR252" i="4"/>
  <c r="BR251" i="4"/>
  <c r="BR250" i="4"/>
  <c r="BR249" i="4"/>
  <c r="BR248" i="4"/>
  <c r="BR247" i="4"/>
  <c r="BR246" i="4"/>
  <c r="BR245" i="4"/>
  <c r="BR244" i="4"/>
  <c r="BR243" i="4"/>
  <c r="BR242" i="4"/>
  <c r="BR241" i="4"/>
  <c r="BR240" i="4"/>
  <c r="BR239" i="4"/>
  <c r="BR238" i="4"/>
  <c r="BR237" i="4"/>
  <c r="BR236" i="4"/>
  <c r="BR235" i="4"/>
  <c r="BR234" i="4"/>
  <c r="BR233" i="4"/>
  <c r="BR232" i="4"/>
  <c r="BR231" i="4"/>
  <c r="BR230" i="4"/>
  <c r="BR229" i="4"/>
  <c r="BR228" i="4"/>
  <c r="BR227" i="4"/>
  <c r="BR226" i="4"/>
  <c r="BR225" i="4"/>
  <c r="BR224" i="4"/>
  <c r="BR223" i="4"/>
  <c r="BR222" i="4"/>
  <c r="BR221" i="4"/>
  <c r="BR220" i="4"/>
  <c r="BR219" i="4"/>
  <c r="BR218" i="4"/>
  <c r="BR217" i="4"/>
  <c r="BR216" i="4"/>
  <c r="BR215" i="4"/>
  <c r="BR214" i="4"/>
  <c r="BR213" i="4"/>
  <c r="BR212" i="4"/>
  <c r="BR211" i="4"/>
  <c r="BR210" i="4"/>
  <c r="BR209" i="4"/>
  <c r="BR208" i="4"/>
  <c r="BR207" i="4"/>
  <c r="BR206" i="4"/>
  <c r="BR205" i="4"/>
  <c r="BR204" i="4"/>
  <c r="BR202" i="4"/>
  <c r="BR201" i="4"/>
  <c r="BR200" i="4"/>
  <c r="BR199" i="4"/>
  <c r="BR198" i="4"/>
  <c r="BR197" i="4"/>
  <c r="BR196" i="4"/>
  <c r="BR195" i="4"/>
  <c r="BR194" i="4"/>
  <c r="BR193" i="4"/>
  <c r="BR192" i="4"/>
  <c r="BR191" i="4"/>
  <c r="BR190" i="4"/>
  <c r="BR189" i="4"/>
  <c r="BR188" i="4"/>
  <c r="BR187" i="4"/>
  <c r="BR186" i="4"/>
  <c r="BR185" i="4"/>
  <c r="BR184" i="4"/>
  <c r="BR183" i="4"/>
  <c r="BR182" i="4"/>
  <c r="BR181" i="4"/>
  <c r="BR180" i="4"/>
  <c r="BR179" i="4"/>
  <c r="BR178" i="4"/>
  <c r="BR177" i="4"/>
  <c r="BR176" i="4"/>
  <c r="BR175" i="4"/>
  <c r="BR174" i="4"/>
  <c r="BR173" i="4"/>
  <c r="BR172" i="4"/>
  <c r="BR171" i="4"/>
  <c r="BR170" i="4"/>
  <c r="BR169" i="4"/>
  <c r="BR168" i="4"/>
  <c r="BR167" i="4"/>
  <c r="BR166" i="4"/>
  <c r="BR165" i="4"/>
  <c r="BR164" i="4"/>
  <c r="BR163" i="4"/>
  <c r="BR162" i="4"/>
  <c r="BR161" i="4"/>
  <c r="BR160" i="4"/>
  <c r="BR159" i="4"/>
  <c r="BR158" i="4"/>
  <c r="BR157" i="4"/>
  <c r="BR156" i="4"/>
  <c r="BR155" i="4"/>
  <c r="BR154" i="4"/>
  <c r="BR152" i="4"/>
  <c r="BR151" i="4"/>
  <c r="BR150" i="4"/>
  <c r="BR149" i="4"/>
  <c r="BR148" i="4"/>
  <c r="BR147" i="4"/>
  <c r="BR146" i="4"/>
  <c r="BR145" i="4"/>
  <c r="BR144" i="4"/>
  <c r="BR143" i="4"/>
  <c r="BR142" i="4"/>
  <c r="BR141" i="4"/>
  <c r="BR140" i="4"/>
  <c r="BR139" i="4"/>
  <c r="BR138" i="4"/>
  <c r="BR137" i="4"/>
  <c r="BR136" i="4"/>
  <c r="BR135" i="4"/>
  <c r="BR134" i="4"/>
  <c r="BR133" i="4"/>
  <c r="BR132" i="4"/>
  <c r="BR131" i="4"/>
  <c r="BR130" i="4"/>
  <c r="BR129" i="4"/>
  <c r="BR128" i="4"/>
  <c r="BR127" i="4"/>
  <c r="BR126" i="4"/>
  <c r="BR125" i="4"/>
  <c r="BR124" i="4"/>
  <c r="BR123" i="4"/>
  <c r="BR122" i="4"/>
  <c r="BR121" i="4"/>
  <c r="BR120" i="4"/>
  <c r="BR119" i="4"/>
  <c r="BR118" i="4"/>
  <c r="BR117" i="4"/>
  <c r="BR116" i="4"/>
  <c r="BR115" i="4"/>
  <c r="BR114" i="4"/>
  <c r="BR113" i="4"/>
  <c r="BR112" i="4"/>
  <c r="BR111" i="4"/>
  <c r="BR110" i="4"/>
  <c r="BR109" i="4"/>
  <c r="BR108" i="4"/>
  <c r="BR107" i="4"/>
  <c r="BR106" i="4"/>
  <c r="BR105" i="4"/>
  <c r="BR104" i="4"/>
  <c r="BR102" i="4"/>
  <c r="BR101" i="4"/>
  <c r="BR100" i="4"/>
  <c r="BR99" i="4"/>
  <c r="BR98" i="4"/>
  <c r="BR97" i="4"/>
  <c r="BR96" i="4"/>
  <c r="BR95" i="4"/>
  <c r="BR94" i="4"/>
  <c r="BR93" i="4"/>
  <c r="BR92" i="4"/>
  <c r="BR91" i="4"/>
  <c r="BR90" i="4"/>
  <c r="BR89" i="4"/>
  <c r="BR88" i="4"/>
  <c r="BR87" i="4"/>
  <c r="BR86" i="4"/>
  <c r="BR85" i="4"/>
  <c r="BR84" i="4"/>
  <c r="BR83" i="4"/>
  <c r="BR82" i="4"/>
  <c r="BR81" i="4"/>
  <c r="BR80" i="4"/>
  <c r="BR79" i="4"/>
  <c r="BR78" i="4"/>
  <c r="BR77" i="4"/>
  <c r="BR76" i="4"/>
  <c r="BR75" i="4"/>
  <c r="BR74" i="4"/>
  <c r="BR73" i="4"/>
  <c r="BR72" i="4"/>
  <c r="BR71" i="4"/>
  <c r="BR70" i="4"/>
  <c r="BR69" i="4"/>
  <c r="BR68" i="4"/>
  <c r="BR67" i="4"/>
  <c r="BR66" i="4"/>
  <c r="BR65" i="4"/>
  <c r="BR64" i="4"/>
  <c r="BR63" i="4"/>
  <c r="BR62" i="4"/>
  <c r="BR61" i="4"/>
  <c r="BR60" i="4"/>
  <c r="BR59" i="4"/>
  <c r="BR58" i="4"/>
  <c r="BR57" i="4"/>
  <c r="BR56" i="4"/>
  <c r="BR55" i="4"/>
  <c r="BR54" i="4"/>
  <c r="BR52" i="4"/>
  <c r="BR51" i="4"/>
  <c r="BR50" i="4"/>
  <c r="BR49" i="4"/>
  <c r="BR48" i="4"/>
  <c r="BR47" i="4"/>
  <c r="BR46" i="4"/>
  <c r="BR45" i="4"/>
  <c r="BR44" i="4"/>
  <c r="BR43" i="4"/>
  <c r="BR42" i="4"/>
  <c r="BR41" i="4"/>
  <c r="BR40" i="4"/>
  <c r="BR39" i="4"/>
  <c r="BR38" i="4"/>
  <c r="BR37" i="4"/>
  <c r="BR36" i="4"/>
  <c r="BR35" i="4"/>
  <c r="BR34" i="4"/>
  <c r="BR33" i="4"/>
  <c r="BR32" i="4"/>
  <c r="BR31" i="4"/>
  <c r="BR30" i="4"/>
  <c r="BR29" i="4"/>
  <c r="BR28" i="4"/>
  <c r="BR27" i="4"/>
  <c r="BR26" i="4"/>
  <c r="BR25" i="4"/>
  <c r="BR24" i="4"/>
  <c r="BR23" i="4"/>
  <c r="BR22" i="4"/>
  <c r="BR21" i="4"/>
  <c r="BR20" i="4"/>
  <c r="BR19" i="4"/>
  <c r="BR18" i="4"/>
  <c r="BR17" i="4"/>
  <c r="BR16" i="4"/>
  <c r="BR15" i="4"/>
  <c r="BR14" i="4"/>
  <c r="BR13" i="4"/>
  <c r="BR12" i="4"/>
  <c r="BR11" i="4"/>
  <c r="BR10" i="4"/>
  <c r="BR9" i="4"/>
  <c r="BR8" i="4"/>
  <c r="BR7" i="4"/>
  <c r="BR6" i="4"/>
  <c r="BR5" i="4"/>
  <c r="BR4" i="4"/>
  <c r="BA302" i="4"/>
  <c r="BA301" i="4"/>
  <c r="BA300" i="4"/>
  <c r="BA299" i="4"/>
  <c r="BA298" i="4"/>
  <c r="BA297" i="4"/>
  <c r="BA296" i="4"/>
  <c r="BA295" i="4"/>
  <c r="BA294" i="4"/>
  <c r="BA293" i="4"/>
  <c r="BA292" i="4"/>
  <c r="BA291" i="4"/>
  <c r="BA290" i="4"/>
  <c r="BA289" i="4"/>
  <c r="BA288" i="4"/>
  <c r="BA287" i="4"/>
  <c r="BA286" i="4"/>
  <c r="BA285" i="4"/>
  <c r="BA284" i="4"/>
  <c r="BA283" i="4"/>
  <c r="BA282" i="4"/>
  <c r="BA281" i="4"/>
  <c r="BA280" i="4"/>
  <c r="BA279" i="4"/>
  <c r="BA278" i="4"/>
  <c r="BA277" i="4"/>
  <c r="BA276" i="4"/>
  <c r="BA275" i="4"/>
  <c r="BA274" i="4"/>
  <c r="BA273" i="4"/>
  <c r="BA272" i="4"/>
  <c r="BA271" i="4"/>
  <c r="BA270" i="4"/>
  <c r="BA269" i="4"/>
  <c r="BA268" i="4"/>
  <c r="BA267" i="4"/>
  <c r="BA266" i="4"/>
  <c r="BA265" i="4"/>
  <c r="BA264" i="4"/>
  <c r="BA263" i="4"/>
  <c r="BA262" i="4"/>
  <c r="BA261" i="4"/>
  <c r="BA260" i="4"/>
  <c r="BA259" i="4"/>
  <c r="BA258" i="4"/>
  <c r="BA257" i="4"/>
  <c r="BA256" i="4"/>
  <c r="BA255" i="4"/>
  <c r="BA254" i="4"/>
  <c r="BA252" i="4"/>
  <c r="BA251" i="4"/>
  <c r="BA250" i="4"/>
  <c r="BA249" i="4"/>
  <c r="BA248" i="4"/>
  <c r="BA247" i="4"/>
  <c r="BA246" i="4"/>
  <c r="BA245" i="4"/>
  <c r="BA244" i="4"/>
  <c r="BA243" i="4"/>
  <c r="BA242" i="4"/>
  <c r="BA241" i="4"/>
  <c r="BA240" i="4"/>
  <c r="BA239" i="4"/>
  <c r="BA238" i="4"/>
  <c r="BA237" i="4"/>
  <c r="BA236" i="4"/>
  <c r="BA235" i="4"/>
  <c r="BA234" i="4"/>
  <c r="BA233" i="4"/>
  <c r="BA232" i="4"/>
  <c r="BA231" i="4"/>
  <c r="BA230" i="4"/>
  <c r="BA229" i="4"/>
  <c r="BA228" i="4"/>
  <c r="BA227" i="4"/>
  <c r="BA226" i="4"/>
  <c r="BA225" i="4"/>
  <c r="BA224" i="4"/>
  <c r="BA223" i="4"/>
  <c r="BA222" i="4"/>
  <c r="BA221" i="4"/>
  <c r="BA220" i="4"/>
  <c r="BA219" i="4"/>
  <c r="BA218" i="4"/>
  <c r="BA217" i="4"/>
  <c r="BA216" i="4"/>
  <c r="BA215" i="4"/>
  <c r="BA214" i="4"/>
  <c r="BA213" i="4"/>
  <c r="BA212" i="4"/>
  <c r="BA211" i="4"/>
  <c r="BA210" i="4"/>
  <c r="BA209" i="4"/>
  <c r="BA208" i="4"/>
  <c r="BA207" i="4"/>
  <c r="BA206" i="4"/>
  <c r="BA205" i="4"/>
  <c r="BA204" i="4"/>
  <c r="BA202" i="4"/>
  <c r="BA201" i="4"/>
  <c r="BA200" i="4"/>
  <c r="BA199" i="4"/>
  <c r="BA198" i="4"/>
  <c r="BA197" i="4"/>
  <c r="BA196" i="4"/>
  <c r="BA195" i="4"/>
  <c r="BA194" i="4"/>
  <c r="BA193" i="4"/>
  <c r="BA192" i="4"/>
  <c r="BA191" i="4"/>
  <c r="BA190" i="4"/>
  <c r="BA189" i="4"/>
  <c r="BA188" i="4"/>
  <c r="BA187" i="4"/>
  <c r="BA186" i="4"/>
  <c r="BA185" i="4"/>
  <c r="BA184" i="4"/>
  <c r="BA183" i="4"/>
  <c r="BA182" i="4"/>
  <c r="BA181" i="4"/>
  <c r="BA180" i="4"/>
  <c r="BA179" i="4"/>
  <c r="BA178" i="4"/>
  <c r="BA177" i="4"/>
  <c r="BA176" i="4"/>
  <c r="BA175" i="4"/>
  <c r="BA174" i="4"/>
  <c r="BA173" i="4"/>
  <c r="BA172" i="4"/>
  <c r="BA171" i="4"/>
  <c r="BA170" i="4"/>
  <c r="BA169" i="4"/>
  <c r="BA168" i="4"/>
  <c r="BA167" i="4"/>
  <c r="BA166" i="4"/>
  <c r="BA165" i="4"/>
  <c r="BA164" i="4"/>
  <c r="BA163" i="4"/>
  <c r="BA162" i="4"/>
  <c r="BA161" i="4"/>
  <c r="BA160" i="4"/>
  <c r="BA159" i="4"/>
  <c r="BA158" i="4"/>
  <c r="BA157" i="4"/>
  <c r="BA156" i="4"/>
  <c r="BA155" i="4"/>
  <c r="BA154" i="4"/>
  <c r="BA152" i="4"/>
  <c r="BA151" i="4"/>
  <c r="BA150" i="4"/>
  <c r="BA149" i="4"/>
  <c r="BA148" i="4"/>
  <c r="BA147" i="4"/>
  <c r="BA146" i="4"/>
  <c r="BA145" i="4"/>
  <c r="BA144" i="4"/>
  <c r="BA143" i="4"/>
  <c r="BA142" i="4"/>
  <c r="BA141" i="4"/>
  <c r="BA140" i="4"/>
  <c r="BA139" i="4"/>
  <c r="BA138" i="4"/>
  <c r="BA137" i="4"/>
  <c r="BA136" i="4"/>
  <c r="BA135" i="4"/>
  <c r="BA134" i="4"/>
  <c r="BA133" i="4"/>
  <c r="BA132" i="4"/>
  <c r="BA131" i="4"/>
  <c r="BA130" i="4"/>
  <c r="BA129" i="4"/>
  <c r="BA128" i="4"/>
  <c r="BA127" i="4"/>
  <c r="BA126" i="4"/>
  <c r="BA125" i="4"/>
  <c r="BA124" i="4"/>
  <c r="BA123" i="4"/>
  <c r="BA122" i="4"/>
  <c r="BA121" i="4"/>
  <c r="BA120" i="4"/>
  <c r="BA119" i="4"/>
  <c r="BA118" i="4"/>
  <c r="BA117" i="4"/>
  <c r="BA116" i="4"/>
  <c r="BA115" i="4"/>
  <c r="BA114" i="4"/>
  <c r="BA113" i="4"/>
  <c r="BA112" i="4"/>
  <c r="BA111" i="4"/>
  <c r="BA110" i="4"/>
  <c r="BA109" i="4"/>
  <c r="BA108" i="4"/>
  <c r="BA107" i="4"/>
  <c r="BA106" i="4"/>
  <c r="BA105" i="4"/>
  <c r="BA104" i="4"/>
  <c r="BA102" i="4"/>
  <c r="BA101" i="4"/>
  <c r="BA100" i="4"/>
  <c r="BA99" i="4"/>
  <c r="BA98" i="4"/>
  <c r="BA97" i="4"/>
  <c r="BA96" i="4"/>
  <c r="BA95" i="4"/>
  <c r="BA94" i="4"/>
  <c r="BA93" i="4"/>
  <c r="BA92" i="4"/>
  <c r="BA91" i="4"/>
  <c r="BA90" i="4"/>
  <c r="BA89" i="4"/>
  <c r="BA88" i="4"/>
  <c r="BA87" i="4"/>
  <c r="BA86" i="4"/>
  <c r="BA85" i="4"/>
  <c r="BA84" i="4"/>
  <c r="BA83" i="4"/>
  <c r="BA82" i="4"/>
  <c r="BA81" i="4"/>
  <c r="BA80" i="4"/>
  <c r="BA79" i="4"/>
  <c r="BA78" i="4"/>
  <c r="BA77" i="4"/>
  <c r="BA76" i="4"/>
  <c r="BA75" i="4"/>
  <c r="BA74" i="4"/>
  <c r="BA73" i="4"/>
  <c r="BA72" i="4"/>
  <c r="BA71" i="4"/>
  <c r="BA70" i="4"/>
  <c r="BA69" i="4"/>
  <c r="BA68" i="4"/>
  <c r="BA67" i="4"/>
  <c r="BA66" i="4"/>
  <c r="BA65" i="4"/>
  <c r="BA64" i="4"/>
  <c r="BA63" i="4"/>
  <c r="BA62" i="4"/>
  <c r="BA61" i="4"/>
  <c r="BA60" i="4"/>
  <c r="BA59" i="4"/>
  <c r="BA58" i="4"/>
  <c r="BA57" i="4"/>
  <c r="BA56" i="4"/>
  <c r="BA55" i="4"/>
  <c r="BA54" i="4"/>
  <c r="BA52" i="4"/>
  <c r="BA51" i="4"/>
  <c r="BA50" i="4"/>
  <c r="BA49" i="4"/>
  <c r="BA48" i="4"/>
  <c r="BA47" i="4"/>
  <c r="BA46" i="4"/>
  <c r="BA45" i="4"/>
  <c r="BA44" i="4"/>
  <c r="BA43" i="4"/>
  <c r="BA42" i="4"/>
  <c r="BA41" i="4"/>
  <c r="BA40" i="4"/>
  <c r="BA39" i="4"/>
  <c r="BA38" i="4"/>
  <c r="BA37" i="4"/>
  <c r="BA36" i="4"/>
  <c r="BA35" i="4"/>
  <c r="BA34" i="4"/>
  <c r="BA33" i="4"/>
  <c r="BA32" i="4"/>
  <c r="BA31" i="4"/>
  <c r="BA30" i="4"/>
  <c r="BA29" i="4"/>
  <c r="BA28" i="4"/>
  <c r="BA27" i="4"/>
  <c r="BA26" i="4"/>
  <c r="BA25" i="4"/>
  <c r="BA24" i="4"/>
  <c r="BA23" i="4"/>
  <c r="BA22" i="4"/>
  <c r="BA21" i="4"/>
  <c r="BA20" i="4"/>
  <c r="BA19" i="4"/>
  <c r="BA18" i="4"/>
  <c r="BA17" i="4"/>
  <c r="BA16" i="4"/>
  <c r="BA15" i="4"/>
  <c r="BA14" i="4"/>
  <c r="BA13" i="4"/>
  <c r="BA12" i="4"/>
  <c r="BA11" i="4"/>
  <c r="BA10" i="4"/>
  <c r="BA9" i="4"/>
  <c r="BA8" i="4"/>
  <c r="BA7" i="4"/>
  <c r="BA6" i="4"/>
  <c r="BA5" i="4"/>
  <c r="BA4" i="4"/>
  <c r="AJ302" i="4"/>
  <c r="AJ301" i="4"/>
  <c r="AJ300" i="4"/>
  <c r="AJ299" i="4"/>
  <c r="AJ298" i="4"/>
  <c r="AJ297" i="4"/>
  <c r="AJ296" i="4"/>
  <c r="AJ295" i="4"/>
  <c r="AJ294" i="4"/>
  <c r="AJ293" i="4"/>
  <c r="AJ292" i="4"/>
  <c r="AJ291" i="4"/>
  <c r="AJ290" i="4"/>
  <c r="AJ289" i="4"/>
  <c r="AJ288" i="4"/>
  <c r="AJ287" i="4"/>
  <c r="AJ286" i="4"/>
  <c r="AJ285" i="4"/>
  <c r="AJ284" i="4"/>
  <c r="AJ283" i="4"/>
  <c r="AJ282" i="4"/>
  <c r="AJ281" i="4"/>
  <c r="AJ280" i="4"/>
  <c r="AJ279" i="4"/>
  <c r="AJ278" i="4"/>
  <c r="AJ277" i="4"/>
  <c r="AJ276" i="4"/>
  <c r="AJ275" i="4"/>
  <c r="AJ274" i="4"/>
  <c r="AJ273" i="4"/>
  <c r="AJ272" i="4"/>
  <c r="AJ271" i="4"/>
  <c r="AJ270" i="4"/>
  <c r="AJ269" i="4"/>
  <c r="AJ268" i="4"/>
  <c r="AJ267" i="4"/>
  <c r="AJ266" i="4"/>
  <c r="AJ265" i="4"/>
  <c r="AJ264" i="4"/>
  <c r="AJ263" i="4"/>
  <c r="AJ262" i="4"/>
  <c r="AJ261" i="4"/>
  <c r="AJ260" i="4"/>
  <c r="AJ259" i="4"/>
  <c r="AJ258" i="4"/>
  <c r="AJ257" i="4"/>
  <c r="AJ256" i="4"/>
  <c r="AJ255" i="4"/>
  <c r="AJ254" i="4"/>
  <c r="AJ252" i="4"/>
  <c r="AJ251" i="4"/>
  <c r="AJ250" i="4"/>
  <c r="AJ249" i="4"/>
  <c r="AJ248" i="4"/>
  <c r="AJ247" i="4"/>
  <c r="AJ246" i="4"/>
  <c r="AJ245" i="4"/>
  <c r="AJ244" i="4"/>
  <c r="AJ243" i="4"/>
  <c r="AJ242" i="4"/>
  <c r="AJ241" i="4"/>
  <c r="AJ240" i="4"/>
  <c r="AJ239" i="4"/>
  <c r="AJ238" i="4"/>
  <c r="AJ237" i="4"/>
  <c r="AJ236" i="4"/>
  <c r="AJ235" i="4"/>
  <c r="AJ234" i="4"/>
  <c r="AJ233" i="4"/>
  <c r="AJ232" i="4"/>
  <c r="AJ231" i="4"/>
  <c r="AJ230" i="4"/>
  <c r="AJ229" i="4"/>
  <c r="AJ228" i="4"/>
  <c r="AJ227" i="4"/>
  <c r="AJ226" i="4"/>
  <c r="AJ225" i="4"/>
  <c r="AJ224" i="4"/>
  <c r="AJ223" i="4"/>
  <c r="AJ222" i="4"/>
  <c r="AJ221" i="4"/>
  <c r="AJ220" i="4"/>
  <c r="AJ219" i="4"/>
  <c r="AJ218" i="4"/>
  <c r="AJ217" i="4"/>
  <c r="AJ216" i="4"/>
  <c r="AJ215" i="4"/>
  <c r="AJ214" i="4"/>
  <c r="AJ213" i="4"/>
  <c r="AJ212" i="4"/>
  <c r="AJ211" i="4"/>
  <c r="AJ210" i="4"/>
  <c r="AJ209" i="4"/>
  <c r="AJ208" i="4"/>
  <c r="AJ207" i="4"/>
  <c r="AJ206" i="4"/>
  <c r="AJ205" i="4"/>
  <c r="AJ204" i="4"/>
  <c r="AJ202" i="4"/>
  <c r="AJ201" i="4"/>
  <c r="AJ200" i="4"/>
  <c r="AJ199" i="4"/>
  <c r="AJ198" i="4"/>
  <c r="AJ197" i="4"/>
  <c r="AJ196" i="4"/>
  <c r="AJ195" i="4"/>
  <c r="AJ194" i="4"/>
  <c r="AJ193" i="4"/>
  <c r="AJ192" i="4"/>
  <c r="AJ191" i="4"/>
  <c r="AJ190" i="4"/>
  <c r="AJ189" i="4"/>
  <c r="AJ188" i="4"/>
  <c r="AJ187" i="4"/>
  <c r="AJ186" i="4"/>
  <c r="AJ185" i="4"/>
  <c r="AJ184" i="4"/>
  <c r="AJ183" i="4"/>
  <c r="AJ182" i="4"/>
  <c r="AJ181" i="4"/>
  <c r="AJ180" i="4"/>
  <c r="AJ179" i="4"/>
  <c r="AJ178" i="4"/>
  <c r="AJ177" i="4"/>
  <c r="AJ176" i="4"/>
  <c r="AJ175" i="4"/>
  <c r="AJ174" i="4"/>
  <c r="AJ173" i="4"/>
  <c r="AJ172" i="4"/>
  <c r="AJ171" i="4"/>
  <c r="AJ170" i="4"/>
  <c r="AJ169" i="4"/>
  <c r="AJ168" i="4"/>
  <c r="AJ167" i="4"/>
  <c r="AJ166" i="4"/>
  <c r="AJ165" i="4"/>
  <c r="AJ164" i="4"/>
  <c r="AJ163" i="4"/>
  <c r="AJ162" i="4"/>
  <c r="AJ161" i="4"/>
  <c r="AJ160" i="4"/>
  <c r="AJ159" i="4"/>
  <c r="AJ158" i="4"/>
  <c r="AJ157" i="4"/>
  <c r="AJ156" i="4"/>
  <c r="AJ155" i="4"/>
  <c r="AJ154" i="4"/>
  <c r="AJ152" i="4"/>
  <c r="AJ151" i="4"/>
  <c r="AJ150" i="4"/>
  <c r="AJ149" i="4"/>
  <c r="AJ148" i="4"/>
  <c r="AJ147" i="4"/>
  <c r="AJ146" i="4"/>
  <c r="AJ145" i="4"/>
  <c r="AJ144" i="4"/>
  <c r="AJ143" i="4"/>
  <c r="AJ142" i="4"/>
  <c r="AJ141" i="4"/>
  <c r="AJ140" i="4"/>
  <c r="AJ139" i="4"/>
  <c r="AJ138" i="4"/>
  <c r="AJ137" i="4"/>
  <c r="AJ136" i="4"/>
  <c r="AJ135" i="4"/>
  <c r="AJ134" i="4"/>
  <c r="AJ133" i="4"/>
  <c r="AJ132" i="4"/>
  <c r="AJ131" i="4"/>
  <c r="AJ130" i="4"/>
  <c r="AJ129" i="4"/>
  <c r="AJ128" i="4"/>
  <c r="AJ127" i="4"/>
  <c r="AJ126" i="4"/>
  <c r="AJ125" i="4"/>
  <c r="AJ124" i="4"/>
  <c r="AJ123" i="4"/>
  <c r="AJ122" i="4"/>
  <c r="AJ121" i="4"/>
  <c r="AJ120" i="4"/>
  <c r="AJ119" i="4"/>
  <c r="AJ118" i="4"/>
  <c r="AJ117" i="4"/>
  <c r="AJ116" i="4"/>
  <c r="AJ115" i="4"/>
  <c r="AJ114" i="4"/>
  <c r="AJ113" i="4"/>
  <c r="AJ112" i="4"/>
  <c r="AJ111" i="4"/>
  <c r="AJ110" i="4"/>
  <c r="AJ109" i="4"/>
  <c r="AJ108" i="4"/>
  <c r="AJ107" i="4"/>
  <c r="AJ106" i="4"/>
  <c r="AJ105" i="4"/>
  <c r="AJ104" i="4"/>
  <c r="AJ102" i="4"/>
  <c r="AJ101" i="4"/>
  <c r="AJ100" i="4"/>
  <c r="AJ99" i="4"/>
  <c r="AJ98" i="4"/>
  <c r="AJ97" i="4"/>
  <c r="AJ96" i="4"/>
  <c r="AJ95" i="4"/>
  <c r="AJ94" i="4"/>
  <c r="AJ93" i="4"/>
  <c r="AJ92" i="4"/>
  <c r="AJ91" i="4"/>
  <c r="AJ90" i="4"/>
  <c r="AJ89" i="4"/>
  <c r="AJ88" i="4"/>
  <c r="AJ87" i="4"/>
  <c r="AJ86" i="4"/>
  <c r="AJ85" i="4"/>
  <c r="AJ84" i="4"/>
  <c r="AJ83" i="4"/>
  <c r="AJ82" i="4"/>
  <c r="AJ81" i="4"/>
  <c r="AJ80" i="4"/>
  <c r="AJ79" i="4"/>
  <c r="AJ78" i="4"/>
  <c r="AJ77" i="4"/>
  <c r="AJ76" i="4"/>
  <c r="AJ75" i="4"/>
  <c r="AJ74" i="4"/>
  <c r="AJ73" i="4"/>
  <c r="AJ72" i="4"/>
  <c r="AJ71" i="4"/>
  <c r="AJ70" i="4"/>
  <c r="AJ69" i="4"/>
  <c r="AJ68" i="4"/>
  <c r="AJ67" i="4"/>
  <c r="AJ66" i="4"/>
  <c r="AJ65" i="4"/>
  <c r="AJ64" i="4"/>
  <c r="AJ63" i="4"/>
  <c r="AJ62" i="4"/>
  <c r="AJ61" i="4"/>
  <c r="AJ60" i="4"/>
  <c r="AJ59" i="4"/>
  <c r="AJ58" i="4"/>
  <c r="AJ57" i="4"/>
  <c r="AJ56" i="4"/>
  <c r="AJ55" i="4"/>
  <c r="AJ54" i="4"/>
  <c r="AJ52" i="4"/>
  <c r="AJ51" i="4"/>
  <c r="AJ50" i="4"/>
  <c r="AJ49" i="4"/>
  <c r="AJ48" i="4"/>
  <c r="AJ47" i="4"/>
  <c r="AJ46" i="4"/>
  <c r="AJ45" i="4"/>
  <c r="AJ44" i="4"/>
  <c r="AJ43" i="4"/>
  <c r="AJ42" i="4"/>
  <c r="AJ41" i="4"/>
  <c r="AJ40" i="4"/>
  <c r="AJ39" i="4"/>
  <c r="AJ38" i="4"/>
  <c r="AJ37" i="4"/>
  <c r="AJ36" i="4"/>
  <c r="AJ35" i="4"/>
  <c r="AJ34" i="4"/>
  <c r="AJ33" i="4"/>
  <c r="AJ32" i="4"/>
  <c r="AJ31" i="4"/>
  <c r="AJ30" i="4"/>
  <c r="AJ29" i="4"/>
  <c r="AJ28" i="4"/>
  <c r="AJ27" i="4"/>
  <c r="AJ26" i="4"/>
  <c r="AJ25" i="4"/>
  <c r="AJ24" i="4"/>
  <c r="AJ23" i="4"/>
  <c r="AJ22" i="4"/>
  <c r="AJ21" i="4"/>
  <c r="AJ20" i="4"/>
  <c r="AJ19" i="4"/>
  <c r="AJ18" i="4"/>
  <c r="AJ17" i="4"/>
  <c r="AJ16" i="4"/>
  <c r="AJ15" i="4"/>
  <c r="AJ14" i="4"/>
  <c r="AJ13" i="4"/>
  <c r="AJ12" i="4"/>
  <c r="AJ11" i="4"/>
  <c r="AJ10" i="4"/>
  <c r="AJ9" i="4"/>
  <c r="AJ8" i="4"/>
  <c r="AJ7" i="4"/>
  <c r="AJ6" i="4"/>
  <c r="AJ5" i="4"/>
  <c r="AJ4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5" i="4"/>
  <c r="S4" i="4"/>
  <c r="CI242" i="5"/>
  <c r="CI241" i="5"/>
  <c r="CI240" i="5"/>
  <c r="CI239" i="5"/>
  <c r="CI238" i="5"/>
  <c r="CI237" i="5"/>
  <c r="CI236" i="5"/>
  <c r="CI235" i="5"/>
  <c r="CI234" i="5"/>
  <c r="CI233" i="5"/>
  <c r="CI232" i="5"/>
  <c r="CI231" i="5"/>
  <c r="CI230" i="5"/>
  <c r="CI229" i="5"/>
  <c r="CI228" i="5"/>
  <c r="CI227" i="5"/>
  <c r="CI226" i="5"/>
  <c r="CI225" i="5"/>
  <c r="CI224" i="5"/>
  <c r="CI223" i="5"/>
  <c r="CI222" i="5"/>
  <c r="CI221" i="5"/>
  <c r="CI220" i="5"/>
  <c r="CI219" i="5"/>
  <c r="CI218" i="5"/>
  <c r="CI217" i="5"/>
  <c r="CI216" i="5"/>
  <c r="CI215" i="5"/>
  <c r="CI214" i="5"/>
  <c r="CI213" i="5"/>
  <c r="CI212" i="5"/>
  <c r="CI211" i="5"/>
  <c r="CI210" i="5"/>
  <c r="CI209" i="5"/>
  <c r="CI208" i="5"/>
  <c r="CI207" i="5"/>
  <c r="CI206" i="5"/>
  <c r="CI205" i="5"/>
  <c r="CI204" i="5"/>
  <c r="CI203" i="5"/>
  <c r="CI202" i="5"/>
  <c r="CI201" i="5"/>
  <c r="CI200" i="5"/>
  <c r="CI199" i="5"/>
  <c r="CI198" i="5"/>
  <c r="CI197" i="5"/>
  <c r="CI196" i="5"/>
  <c r="CI194" i="5"/>
  <c r="CI193" i="5"/>
  <c r="CI192" i="5"/>
  <c r="CI191" i="5"/>
  <c r="CI190" i="5"/>
  <c r="CI189" i="5"/>
  <c r="CI188" i="5"/>
  <c r="CI187" i="5"/>
  <c r="CI186" i="5"/>
  <c r="CI185" i="5"/>
  <c r="CI184" i="5"/>
  <c r="CI183" i="5"/>
  <c r="CI182" i="5"/>
  <c r="CI181" i="5"/>
  <c r="CI180" i="5"/>
  <c r="CI179" i="5"/>
  <c r="CI178" i="5"/>
  <c r="CI177" i="5"/>
  <c r="CI176" i="5"/>
  <c r="CI175" i="5"/>
  <c r="CI174" i="5"/>
  <c r="CI173" i="5"/>
  <c r="CI172" i="5"/>
  <c r="CI171" i="5"/>
  <c r="CI170" i="5"/>
  <c r="CI169" i="5"/>
  <c r="CI168" i="5"/>
  <c r="CI167" i="5"/>
  <c r="CI166" i="5"/>
  <c r="CI165" i="5"/>
  <c r="CI164" i="5"/>
  <c r="CI163" i="5"/>
  <c r="CI162" i="5"/>
  <c r="CI161" i="5"/>
  <c r="CI160" i="5"/>
  <c r="CI159" i="5"/>
  <c r="CI158" i="5"/>
  <c r="CI157" i="5"/>
  <c r="CI156" i="5"/>
  <c r="CI155" i="5"/>
  <c r="CI154" i="5"/>
  <c r="CI153" i="5"/>
  <c r="CI152" i="5"/>
  <c r="CI151" i="5"/>
  <c r="CI150" i="5"/>
  <c r="CI149" i="5"/>
  <c r="CI148" i="5"/>
  <c r="CI146" i="5"/>
  <c r="CI145" i="5"/>
  <c r="CI144" i="5"/>
  <c r="CI143" i="5"/>
  <c r="CI142" i="5"/>
  <c r="CI141" i="5"/>
  <c r="CI140" i="5"/>
  <c r="CI139" i="5"/>
  <c r="CI138" i="5"/>
  <c r="CI137" i="5"/>
  <c r="CI136" i="5"/>
  <c r="CI135" i="5"/>
  <c r="CI134" i="5"/>
  <c r="CI133" i="5"/>
  <c r="CI132" i="5"/>
  <c r="CI131" i="5"/>
  <c r="CI130" i="5"/>
  <c r="CI129" i="5"/>
  <c r="CI128" i="5"/>
  <c r="CI127" i="5"/>
  <c r="CI126" i="5"/>
  <c r="CI125" i="5"/>
  <c r="CI124" i="5"/>
  <c r="CI123" i="5"/>
  <c r="CI122" i="5"/>
  <c r="CI121" i="5"/>
  <c r="CI120" i="5"/>
  <c r="CI119" i="5"/>
  <c r="CI118" i="5"/>
  <c r="CI117" i="5"/>
  <c r="CI116" i="5"/>
  <c r="CI115" i="5"/>
  <c r="CI114" i="5"/>
  <c r="CI113" i="5"/>
  <c r="CI112" i="5"/>
  <c r="CI111" i="5"/>
  <c r="CI110" i="5"/>
  <c r="CI109" i="5"/>
  <c r="CI108" i="5"/>
  <c r="CI107" i="5"/>
  <c r="CI106" i="5"/>
  <c r="CI105" i="5"/>
  <c r="CI104" i="5"/>
  <c r="CI103" i="5"/>
  <c r="CI102" i="5"/>
  <c r="CI101" i="5"/>
  <c r="CI100" i="5"/>
  <c r="CI98" i="5"/>
  <c r="CI97" i="5"/>
  <c r="CI96" i="5"/>
  <c r="CI95" i="5"/>
  <c r="CI94" i="5"/>
  <c r="CI93" i="5"/>
  <c r="CI92" i="5"/>
  <c r="CI91" i="5"/>
  <c r="CI90" i="5"/>
  <c r="CI89" i="5"/>
  <c r="CI88" i="5"/>
  <c r="CI87" i="5"/>
  <c r="CI86" i="5"/>
  <c r="CI85" i="5"/>
  <c r="CI84" i="5"/>
  <c r="CI83" i="5"/>
  <c r="CI82" i="5"/>
  <c r="CI81" i="5"/>
  <c r="CI80" i="5"/>
  <c r="CI79" i="5"/>
  <c r="CI78" i="5"/>
  <c r="CI77" i="5"/>
  <c r="CI76" i="5"/>
  <c r="CI75" i="5"/>
  <c r="CI74" i="5"/>
  <c r="CI73" i="5"/>
  <c r="CI72" i="5"/>
  <c r="CI71" i="5"/>
  <c r="CI70" i="5"/>
  <c r="CI69" i="5"/>
  <c r="CI68" i="5"/>
  <c r="CI67" i="5"/>
  <c r="CI66" i="5"/>
  <c r="CI65" i="5"/>
  <c r="CI64" i="5"/>
  <c r="CI63" i="5"/>
  <c r="CI62" i="5"/>
  <c r="CI61" i="5"/>
  <c r="CI60" i="5"/>
  <c r="CI59" i="5"/>
  <c r="CI58" i="5"/>
  <c r="CI57" i="5"/>
  <c r="CI56" i="5"/>
  <c r="CI55" i="5"/>
  <c r="CI54" i="5"/>
  <c r="CI53" i="5"/>
  <c r="CI52" i="5"/>
  <c r="CI50" i="5"/>
  <c r="CI49" i="5"/>
  <c r="CI48" i="5"/>
  <c r="CI47" i="5"/>
  <c r="CI46" i="5"/>
  <c r="CI45" i="5"/>
  <c r="CI44" i="5"/>
  <c r="CI43" i="5"/>
  <c r="CI42" i="5"/>
  <c r="CI41" i="5"/>
  <c r="CI40" i="5"/>
  <c r="CI39" i="5"/>
  <c r="CI38" i="5"/>
  <c r="CI37" i="5"/>
  <c r="CI36" i="5"/>
  <c r="CI35" i="5"/>
  <c r="CI34" i="5"/>
  <c r="CI33" i="5"/>
  <c r="CI32" i="5"/>
  <c r="CI31" i="5"/>
  <c r="CI30" i="5"/>
  <c r="CI29" i="5"/>
  <c r="CI28" i="5"/>
  <c r="CI27" i="5"/>
  <c r="CI26" i="5"/>
  <c r="CI25" i="5"/>
  <c r="CI24" i="5"/>
  <c r="CI23" i="5"/>
  <c r="CI22" i="5"/>
  <c r="CI21" i="5"/>
  <c r="CI20" i="5"/>
  <c r="CI19" i="5"/>
  <c r="CI18" i="5"/>
  <c r="CI17" i="5"/>
  <c r="CI16" i="5"/>
  <c r="CI15" i="5"/>
  <c r="CI14" i="5"/>
  <c r="CI13" i="5"/>
  <c r="CI12" i="5"/>
  <c r="CI11" i="5"/>
  <c r="CI10" i="5"/>
  <c r="CI9" i="5"/>
  <c r="CI8" i="5"/>
  <c r="CI7" i="5"/>
  <c r="CI6" i="5"/>
  <c r="CI5" i="5"/>
  <c r="CI4" i="5"/>
  <c r="BR242" i="5"/>
  <c r="BR241" i="5"/>
  <c r="BR240" i="5"/>
  <c r="BR239" i="5"/>
  <c r="BR238" i="5"/>
  <c r="BR237" i="5"/>
  <c r="BR236" i="5"/>
  <c r="BR235" i="5"/>
  <c r="BR234" i="5"/>
  <c r="BR233" i="5"/>
  <c r="BR232" i="5"/>
  <c r="BR231" i="5"/>
  <c r="BR230" i="5"/>
  <c r="BR229" i="5"/>
  <c r="BR228" i="5"/>
  <c r="BR227" i="5"/>
  <c r="BR226" i="5"/>
  <c r="BR225" i="5"/>
  <c r="BR224" i="5"/>
  <c r="BR223" i="5"/>
  <c r="BR222" i="5"/>
  <c r="BR221" i="5"/>
  <c r="BR220" i="5"/>
  <c r="BR219" i="5"/>
  <c r="BR218" i="5"/>
  <c r="BR217" i="5"/>
  <c r="BR216" i="5"/>
  <c r="BR215" i="5"/>
  <c r="BR214" i="5"/>
  <c r="BR213" i="5"/>
  <c r="BR212" i="5"/>
  <c r="BR211" i="5"/>
  <c r="BR210" i="5"/>
  <c r="BR209" i="5"/>
  <c r="BR208" i="5"/>
  <c r="BR207" i="5"/>
  <c r="BR206" i="5"/>
  <c r="BR205" i="5"/>
  <c r="BR204" i="5"/>
  <c r="BR203" i="5"/>
  <c r="BR202" i="5"/>
  <c r="BR201" i="5"/>
  <c r="BR200" i="5"/>
  <c r="BR199" i="5"/>
  <c r="BR198" i="5"/>
  <c r="BR197" i="5"/>
  <c r="BR196" i="5"/>
  <c r="BR194" i="5"/>
  <c r="BR193" i="5"/>
  <c r="BR192" i="5"/>
  <c r="BR191" i="5"/>
  <c r="BR190" i="5"/>
  <c r="BR189" i="5"/>
  <c r="BR188" i="5"/>
  <c r="BR187" i="5"/>
  <c r="BR186" i="5"/>
  <c r="BR185" i="5"/>
  <c r="BR184" i="5"/>
  <c r="BR183" i="5"/>
  <c r="BR182" i="5"/>
  <c r="BR181" i="5"/>
  <c r="BR180" i="5"/>
  <c r="BR179" i="5"/>
  <c r="BR178" i="5"/>
  <c r="BR177" i="5"/>
  <c r="BR176" i="5"/>
  <c r="BR175" i="5"/>
  <c r="BR174" i="5"/>
  <c r="BR173" i="5"/>
  <c r="BR172" i="5"/>
  <c r="BR171" i="5"/>
  <c r="BR170" i="5"/>
  <c r="BR169" i="5"/>
  <c r="BR168" i="5"/>
  <c r="BR167" i="5"/>
  <c r="BR166" i="5"/>
  <c r="BR165" i="5"/>
  <c r="BR164" i="5"/>
  <c r="BR163" i="5"/>
  <c r="BR162" i="5"/>
  <c r="BR161" i="5"/>
  <c r="BR160" i="5"/>
  <c r="BR159" i="5"/>
  <c r="BR158" i="5"/>
  <c r="BR157" i="5"/>
  <c r="BR156" i="5"/>
  <c r="BR155" i="5"/>
  <c r="BR154" i="5"/>
  <c r="BR153" i="5"/>
  <c r="BR152" i="5"/>
  <c r="BR151" i="5"/>
  <c r="BR150" i="5"/>
  <c r="BR149" i="5"/>
  <c r="BR148" i="5"/>
  <c r="BR146" i="5"/>
  <c r="BR145" i="5"/>
  <c r="BR144" i="5"/>
  <c r="BR143" i="5"/>
  <c r="BR142" i="5"/>
  <c r="BR141" i="5"/>
  <c r="BR140" i="5"/>
  <c r="BR139" i="5"/>
  <c r="BR138" i="5"/>
  <c r="BR137" i="5"/>
  <c r="BR136" i="5"/>
  <c r="BR135" i="5"/>
  <c r="BR134" i="5"/>
  <c r="BR133" i="5"/>
  <c r="BR132" i="5"/>
  <c r="BR131" i="5"/>
  <c r="BR130" i="5"/>
  <c r="BR129" i="5"/>
  <c r="BR128" i="5"/>
  <c r="BR127" i="5"/>
  <c r="BR126" i="5"/>
  <c r="BR125" i="5"/>
  <c r="BR124" i="5"/>
  <c r="BR123" i="5"/>
  <c r="BR122" i="5"/>
  <c r="BR121" i="5"/>
  <c r="BR120" i="5"/>
  <c r="BR119" i="5"/>
  <c r="BR118" i="5"/>
  <c r="BR117" i="5"/>
  <c r="BR116" i="5"/>
  <c r="BR115" i="5"/>
  <c r="BR114" i="5"/>
  <c r="BR113" i="5"/>
  <c r="BR112" i="5"/>
  <c r="BR111" i="5"/>
  <c r="BR110" i="5"/>
  <c r="BR109" i="5"/>
  <c r="BR108" i="5"/>
  <c r="BR107" i="5"/>
  <c r="BR106" i="5"/>
  <c r="BR105" i="5"/>
  <c r="BR104" i="5"/>
  <c r="BR103" i="5"/>
  <c r="BR102" i="5"/>
  <c r="BR101" i="5"/>
  <c r="BR100" i="5"/>
  <c r="BR98" i="5"/>
  <c r="BR97" i="5"/>
  <c r="BR96" i="5"/>
  <c r="BR95" i="5"/>
  <c r="BR94" i="5"/>
  <c r="BR93" i="5"/>
  <c r="BR92" i="5"/>
  <c r="BR91" i="5"/>
  <c r="BR90" i="5"/>
  <c r="BR89" i="5"/>
  <c r="BR88" i="5"/>
  <c r="BR87" i="5"/>
  <c r="BR86" i="5"/>
  <c r="BR85" i="5"/>
  <c r="BR84" i="5"/>
  <c r="BR83" i="5"/>
  <c r="BR82" i="5"/>
  <c r="BR81" i="5"/>
  <c r="BR80" i="5"/>
  <c r="BR79" i="5"/>
  <c r="BR78" i="5"/>
  <c r="BR77" i="5"/>
  <c r="BR76" i="5"/>
  <c r="BR75" i="5"/>
  <c r="BR74" i="5"/>
  <c r="BR73" i="5"/>
  <c r="BR72" i="5"/>
  <c r="BR71" i="5"/>
  <c r="BR70" i="5"/>
  <c r="BR69" i="5"/>
  <c r="BR68" i="5"/>
  <c r="BR67" i="5"/>
  <c r="BR66" i="5"/>
  <c r="BR65" i="5"/>
  <c r="BR64" i="5"/>
  <c r="BR63" i="5"/>
  <c r="BR62" i="5"/>
  <c r="BR61" i="5"/>
  <c r="BR60" i="5"/>
  <c r="BR59" i="5"/>
  <c r="BR58" i="5"/>
  <c r="BR57" i="5"/>
  <c r="BR56" i="5"/>
  <c r="BR55" i="5"/>
  <c r="BR54" i="5"/>
  <c r="BR53" i="5"/>
  <c r="BR52" i="5"/>
  <c r="BR50" i="5"/>
  <c r="BR49" i="5"/>
  <c r="BR48" i="5"/>
  <c r="BR47" i="5"/>
  <c r="BR46" i="5"/>
  <c r="BR45" i="5"/>
  <c r="BR44" i="5"/>
  <c r="BR43" i="5"/>
  <c r="BR42" i="5"/>
  <c r="BR41" i="5"/>
  <c r="BR40" i="5"/>
  <c r="BR39" i="5"/>
  <c r="BR38" i="5"/>
  <c r="BR37" i="5"/>
  <c r="BR36" i="5"/>
  <c r="BR35" i="5"/>
  <c r="BR34" i="5"/>
  <c r="BR33" i="5"/>
  <c r="BR32" i="5"/>
  <c r="BR31" i="5"/>
  <c r="BR30" i="5"/>
  <c r="BR29" i="5"/>
  <c r="BR28" i="5"/>
  <c r="BR27" i="5"/>
  <c r="BR26" i="5"/>
  <c r="BR25" i="5"/>
  <c r="BR24" i="5"/>
  <c r="BR23" i="5"/>
  <c r="BR22" i="5"/>
  <c r="BR21" i="5"/>
  <c r="BR20" i="5"/>
  <c r="BR19" i="5"/>
  <c r="BR18" i="5"/>
  <c r="BR17" i="5"/>
  <c r="BR16" i="5"/>
  <c r="BR15" i="5"/>
  <c r="BR14" i="5"/>
  <c r="BR13" i="5"/>
  <c r="BR12" i="5"/>
  <c r="BR11" i="5"/>
  <c r="BR10" i="5"/>
  <c r="BR9" i="5"/>
  <c r="BR8" i="5"/>
  <c r="BR7" i="5"/>
  <c r="BR6" i="5"/>
  <c r="BR5" i="5"/>
  <c r="BR4" i="5"/>
  <c r="BA242" i="5"/>
  <c r="BA241" i="5"/>
  <c r="BA240" i="5"/>
  <c r="BA239" i="5"/>
  <c r="BA238" i="5"/>
  <c r="BA237" i="5"/>
  <c r="BA236" i="5"/>
  <c r="BA235" i="5"/>
  <c r="BA234" i="5"/>
  <c r="BA233" i="5"/>
  <c r="BA232" i="5"/>
  <c r="BA231" i="5"/>
  <c r="BA230" i="5"/>
  <c r="BA229" i="5"/>
  <c r="BA228" i="5"/>
  <c r="BA227" i="5"/>
  <c r="BA226" i="5"/>
  <c r="BA225" i="5"/>
  <c r="BA224" i="5"/>
  <c r="BA223" i="5"/>
  <c r="BA222" i="5"/>
  <c r="BA221" i="5"/>
  <c r="BA220" i="5"/>
  <c r="BA219" i="5"/>
  <c r="BA218" i="5"/>
  <c r="BA217" i="5"/>
  <c r="BA216" i="5"/>
  <c r="BA215" i="5"/>
  <c r="BA214" i="5"/>
  <c r="BA213" i="5"/>
  <c r="BA212" i="5"/>
  <c r="BA211" i="5"/>
  <c r="BA210" i="5"/>
  <c r="BA209" i="5"/>
  <c r="BA208" i="5"/>
  <c r="BA207" i="5"/>
  <c r="BA206" i="5"/>
  <c r="BA205" i="5"/>
  <c r="BA204" i="5"/>
  <c r="BA203" i="5"/>
  <c r="BA202" i="5"/>
  <c r="BA201" i="5"/>
  <c r="BA200" i="5"/>
  <c r="BA199" i="5"/>
  <c r="BA198" i="5"/>
  <c r="BA197" i="5"/>
  <c r="BA196" i="5"/>
  <c r="BA194" i="5"/>
  <c r="BA193" i="5"/>
  <c r="BA192" i="5"/>
  <c r="BA191" i="5"/>
  <c r="BA190" i="5"/>
  <c r="BA189" i="5"/>
  <c r="BA188" i="5"/>
  <c r="BA187" i="5"/>
  <c r="BA186" i="5"/>
  <c r="BA185" i="5"/>
  <c r="BA184" i="5"/>
  <c r="BA183" i="5"/>
  <c r="BA182" i="5"/>
  <c r="BA181" i="5"/>
  <c r="BA180" i="5"/>
  <c r="BA179" i="5"/>
  <c r="BA178" i="5"/>
  <c r="BA177" i="5"/>
  <c r="BA176" i="5"/>
  <c r="BA175" i="5"/>
  <c r="BA174" i="5"/>
  <c r="BA173" i="5"/>
  <c r="BA172" i="5"/>
  <c r="BA171" i="5"/>
  <c r="BA170" i="5"/>
  <c r="BA169" i="5"/>
  <c r="BA168" i="5"/>
  <c r="BA167" i="5"/>
  <c r="BA166" i="5"/>
  <c r="BA165" i="5"/>
  <c r="BA164" i="5"/>
  <c r="BA163" i="5"/>
  <c r="BA162" i="5"/>
  <c r="BA161" i="5"/>
  <c r="BA160" i="5"/>
  <c r="BA159" i="5"/>
  <c r="BA158" i="5"/>
  <c r="BA157" i="5"/>
  <c r="BA156" i="5"/>
  <c r="BA155" i="5"/>
  <c r="BA154" i="5"/>
  <c r="BA153" i="5"/>
  <c r="BA152" i="5"/>
  <c r="BA151" i="5"/>
  <c r="BA150" i="5"/>
  <c r="BA149" i="5"/>
  <c r="BA148" i="5"/>
  <c r="BA146" i="5"/>
  <c r="BA145" i="5"/>
  <c r="BA144" i="5"/>
  <c r="BA143" i="5"/>
  <c r="BA142" i="5"/>
  <c r="BA141" i="5"/>
  <c r="BA140" i="5"/>
  <c r="BA139" i="5"/>
  <c r="BA138" i="5"/>
  <c r="BA137" i="5"/>
  <c r="BA136" i="5"/>
  <c r="BA135" i="5"/>
  <c r="BA134" i="5"/>
  <c r="BA133" i="5"/>
  <c r="BA132" i="5"/>
  <c r="BA131" i="5"/>
  <c r="BA130" i="5"/>
  <c r="BA129" i="5"/>
  <c r="BA128" i="5"/>
  <c r="BA127" i="5"/>
  <c r="BA126" i="5"/>
  <c r="BA125" i="5"/>
  <c r="BA124" i="5"/>
  <c r="BA123" i="5"/>
  <c r="BA122" i="5"/>
  <c r="BA121" i="5"/>
  <c r="BA120" i="5"/>
  <c r="BA119" i="5"/>
  <c r="BA118" i="5"/>
  <c r="BA117" i="5"/>
  <c r="BA116" i="5"/>
  <c r="BA115" i="5"/>
  <c r="BA114" i="5"/>
  <c r="BA113" i="5"/>
  <c r="BA112" i="5"/>
  <c r="BA111" i="5"/>
  <c r="BA110" i="5"/>
  <c r="BA109" i="5"/>
  <c r="BA108" i="5"/>
  <c r="BA107" i="5"/>
  <c r="BA106" i="5"/>
  <c r="BA105" i="5"/>
  <c r="BA104" i="5"/>
  <c r="BA103" i="5"/>
  <c r="BA102" i="5"/>
  <c r="BA101" i="5"/>
  <c r="BA100" i="5"/>
  <c r="BA98" i="5"/>
  <c r="BA97" i="5"/>
  <c r="BA96" i="5"/>
  <c r="BA95" i="5"/>
  <c r="BA94" i="5"/>
  <c r="BA93" i="5"/>
  <c r="BA92" i="5"/>
  <c r="BA91" i="5"/>
  <c r="BA90" i="5"/>
  <c r="BA89" i="5"/>
  <c r="BA88" i="5"/>
  <c r="BA87" i="5"/>
  <c r="BA86" i="5"/>
  <c r="BA85" i="5"/>
  <c r="BA84" i="5"/>
  <c r="BA83" i="5"/>
  <c r="BA82" i="5"/>
  <c r="BA81" i="5"/>
  <c r="BA80" i="5"/>
  <c r="BA79" i="5"/>
  <c r="BA78" i="5"/>
  <c r="BA77" i="5"/>
  <c r="BA76" i="5"/>
  <c r="BA75" i="5"/>
  <c r="BA74" i="5"/>
  <c r="BA73" i="5"/>
  <c r="BA72" i="5"/>
  <c r="BA71" i="5"/>
  <c r="BA70" i="5"/>
  <c r="BA69" i="5"/>
  <c r="BA68" i="5"/>
  <c r="BA67" i="5"/>
  <c r="BA66" i="5"/>
  <c r="BA65" i="5"/>
  <c r="BA64" i="5"/>
  <c r="BA63" i="5"/>
  <c r="BA62" i="5"/>
  <c r="BA61" i="5"/>
  <c r="BA60" i="5"/>
  <c r="BA59" i="5"/>
  <c r="BA58" i="5"/>
  <c r="BA57" i="5"/>
  <c r="BA56" i="5"/>
  <c r="BA55" i="5"/>
  <c r="BA54" i="5"/>
  <c r="BA53" i="5"/>
  <c r="BA52" i="5"/>
  <c r="BA50" i="5"/>
  <c r="BA49" i="5"/>
  <c r="BA48" i="5"/>
  <c r="BA47" i="5"/>
  <c r="BA46" i="5"/>
  <c r="BA45" i="5"/>
  <c r="BA44" i="5"/>
  <c r="BA43" i="5"/>
  <c r="BA42" i="5"/>
  <c r="BA41" i="5"/>
  <c r="BA40" i="5"/>
  <c r="BA39" i="5"/>
  <c r="BA38" i="5"/>
  <c r="BA37" i="5"/>
  <c r="BA36" i="5"/>
  <c r="BA35" i="5"/>
  <c r="BA34" i="5"/>
  <c r="BA33" i="5"/>
  <c r="BA32" i="5"/>
  <c r="BA31" i="5"/>
  <c r="BA30" i="5"/>
  <c r="BA29" i="5"/>
  <c r="BA28" i="5"/>
  <c r="BA27" i="5"/>
  <c r="BA26" i="5"/>
  <c r="BA25" i="5"/>
  <c r="BA24" i="5"/>
  <c r="BA23" i="5"/>
  <c r="BA22" i="5"/>
  <c r="BA21" i="5"/>
  <c r="BA20" i="5"/>
  <c r="BA19" i="5"/>
  <c r="BA18" i="5"/>
  <c r="BA17" i="5"/>
  <c r="BA16" i="5"/>
  <c r="BA15" i="5"/>
  <c r="BA14" i="5"/>
  <c r="BA13" i="5"/>
  <c r="BA12" i="5"/>
  <c r="BA11" i="5"/>
  <c r="BA10" i="5"/>
  <c r="BA9" i="5"/>
  <c r="BA8" i="5"/>
  <c r="BA7" i="5"/>
  <c r="BA6" i="5"/>
  <c r="BA5" i="5"/>
  <c r="BA4" i="5"/>
  <c r="AJ242" i="5"/>
  <c r="AJ241" i="5"/>
  <c r="AJ240" i="5"/>
  <c r="AJ239" i="5"/>
  <c r="AJ238" i="5"/>
  <c r="AJ237" i="5"/>
  <c r="AJ236" i="5"/>
  <c r="AJ235" i="5"/>
  <c r="AJ234" i="5"/>
  <c r="AJ233" i="5"/>
  <c r="AJ232" i="5"/>
  <c r="AJ231" i="5"/>
  <c r="AJ230" i="5"/>
  <c r="AJ229" i="5"/>
  <c r="AJ228" i="5"/>
  <c r="AJ227" i="5"/>
  <c r="AJ226" i="5"/>
  <c r="AJ225" i="5"/>
  <c r="AJ224" i="5"/>
  <c r="AJ223" i="5"/>
  <c r="AJ222" i="5"/>
  <c r="AJ221" i="5"/>
  <c r="AJ220" i="5"/>
  <c r="AJ219" i="5"/>
  <c r="AJ218" i="5"/>
  <c r="AJ217" i="5"/>
  <c r="AJ216" i="5"/>
  <c r="AJ215" i="5"/>
  <c r="AJ214" i="5"/>
  <c r="AJ213" i="5"/>
  <c r="AJ212" i="5"/>
  <c r="AJ211" i="5"/>
  <c r="AJ210" i="5"/>
  <c r="AJ209" i="5"/>
  <c r="AJ208" i="5"/>
  <c r="AJ207" i="5"/>
  <c r="AJ206" i="5"/>
  <c r="AJ205" i="5"/>
  <c r="AJ204" i="5"/>
  <c r="AJ203" i="5"/>
  <c r="AJ202" i="5"/>
  <c r="AJ201" i="5"/>
  <c r="AJ200" i="5"/>
  <c r="AJ199" i="5"/>
  <c r="AJ198" i="5"/>
  <c r="AJ197" i="5"/>
  <c r="AJ196" i="5"/>
  <c r="AJ194" i="5"/>
  <c r="AJ193" i="5"/>
  <c r="AJ192" i="5"/>
  <c r="AJ191" i="5"/>
  <c r="AJ190" i="5"/>
  <c r="AJ189" i="5"/>
  <c r="AJ188" i="5"/>
  <c r="AJ187" i="5"/>
  <c r="AJ186" i="5"/>
  <c r="AJ185" i="5"/>
  <c r="AJ184" i="5"/>
  <c r="AJ183" i="5"/>
  <c r="AJ182" i="5"/>
  <c r="AJ181" i="5"/>
  <c r="AJ180" i="5"/>
  <c r="AJ179" i="5"/>
  <c r="AJ178" i="5"/>
  <c r="AJ177" i="5"/>
  <c r="AJ176" i="5"/>
  <c r="AJ175" i="5"/>
  <c r="AJ174" i="5"/>
  <c r="AJ173" i="5"/>
  <c r="AJ172" i="5"/>
  <c r="AJ171" i="5"/>
  <c r="AJ170" i="5"/>
  <c r="AJ169" i="5"/>
  <c r="AJ168" i="5"/>
  <c r="AJ167" i="5"/>
  <c r="AJ166" i="5"/>
  <c r="AJ165" i="5"/>
  <c r="AJ164" i="5"/>
  <c r="AJ163" i="5"/>
  <c r="AJ162" i="5"/>
  <c r="AJ161" i="5"/>
  <c r="AJ160" i="5"/>
  <c r="AJ159" i="5"/>
  <c r="AJ158" i="5"/>
  <c r="AJ157" i="5"/>
  <c r="AJ156" i="5"/>
  <c r="AJ155" i="5"/>
  <c r="AJ154" i="5"/>
  <c r="AJ153" i="5"/>
  <c r="AJ152" i="5"/>
  <c r="AJ151" i="5"/>
  <c r="AJ150" i="5"/>
  <c r="AJ149" i="5"/>
  <c r="AJ148" i="5"/>
  <c r="AJ146" i="5"/>
  <c r="AJ145" i="5"/>
  <c r="AJ144" i="5"/>
  <c r="AJ143" i="5"/>
  <c r="AJ142" i="5"/>
  <c r="AJ141" i="5"/>
  <c r="AJ140" i="5"/>
  <c r="AJ139" i="5"/>
  <c r="AJ138" i="5"/>
  <c r="AJ137" i="5"/>
  <c r="AJ136" i="5"/>
  <c r="AJ135" i="5"/>
  <c r="AJ134" i="5"/>
  <c r="AJ133" i="5"/>
  <c r="AJ132" i="5"/>
  <c r="AJ131" i="5"/>
  <c r="AJ130" i="5"/>
  <c r="AJ129" i="5"/>
  <c r="AJ128" i="5"/>
  <c r="AJ127" i="5"/>
  <c r="AJ126" i="5"/>
  <c r="AJ125" i="5"/>
  <c r="AJ124" i="5"/>
  <c r="AJ123" i="5"/>
  <c r="AJ122" i="5"/>
  <c r="AJ121" i="5"/>
  <c r="AJ120" i="5"/>
  <c r="AJ119" i="5"/>
  <c r="AJ118" i="5"/>
  <c r="AJ117" i="5"/>
  <c r="AJ116" i="5"/>
  <c r="AJ115" i="5"/>
  <c r="AJ114" i="5"/>
  <c r="AJ113" i="5"/>
  <c r="AJ112" i="5"/>
  <c r="AJ111" i="5"/>
  <c r="AJ110" i="5"/>
  <c r="AJ109" i="5"/>
  <c r="AJ108" i="5"/>
  <c r="AJ107" i="5"/>
  <c r="AJ106" i="5"/>
  <c r="AJ105" i="5"/>
  <c r="AJ104" i="5"/>
  <c r="AJ103" i="5"/>
  <c r="AJ102" i="5"/>
  <c r="AJ101" i="5"/>
  <c r="AJ100" i="5"/>
  <c r="AJ98" i="5"/>
  <c r="AJ97" i="5"/>
  <c r="AJ96" i="5"/>
  <c r="AJ95" i="5"/>
  <c r="AJ94" i="5"/>
  <c r="AJ93" i="5"/>
  <c r="AJ92" i="5"/>
  <c r="AJ91" i="5"/>
  <c r="AJ90" i="5"/>
  <c r="AJ89" i="5"/>
  <c r="AJ88" i="5"/>
  <c r="AJ87" i="5"/>
  <c r="AJ86" i="5"/>
  <c r="AJ85" i="5"/>
  <c r="AJ84" i="5"/>
  <c r="AJ83" i="5"/>
  <c r="AJ82" i="5"/>
  <c r="AJ81" i="5"/>
  <c r="AJ80" i="5"/>
  <c r="AJ79" i="5"/>
  <c r="AJ78" i="5"/>
  <c r="AJ77" i="5"/>
  <c r="AJ76" i="5"/>
  <c r="AJ75" i="5"/>
  <c r="AJ74" i="5"/>
  <c r="AJ73" i="5"/>
  <c r="AJ72" i="5"/>
  <c r="AJ71" i="5"/>
  <c r="AJ70" i="5"/>
  <c r="AJ69" i="5"/>
  <c r="AJ68" i="5"/>
  <c r="AJ67" i="5"/>
  <c r="AJ66" i="5"/>
  <c r="AJ65" i="5"/>
  <c r="AJ64" i="5"/>
  <c r="AJ63" i="5"/>
  <c r="AJ62" i="5"/>
  <c r="AJ61" i="5"/>
  <c r="AJ60" i="5"/>
  <c r="AJ59" i="5"/>
  <c r="AJ58" i="5"/>
  <c r="AJ57" i="5"/>
  <c r="AJ56" i="5"/>
  <c r="AJ55" i="5"/>
  <c r="AJ54" i="5"/>
  <c r="AJ53" i="5"/>
  <c r="AJ52" i="5"/>
  <c r="AJ50" i="5"/>
  <c r="AJ49" i="5"/>
  <c r="AJ48" i="5"/>
  <c r="AJ47" i="5"/>
  <c r="AJ46" i="5"/>
  <c r="AJ45" i="5"/>
  <c r="AJ44" i="5"/>
  <c r="AJ43" i="5"/>
  <c r="AJ42" i="5"/>
  <c r="AJ41" i="5"/>
  <c r="AJ40" i="5"/>
  <c r="AJ39" i="5"/>
  <c r="AJ38" i="5"/>
  <c r="AJ37" i="5"/>
  <c r="AJ36" i="5"/>
  <c r="AJ35" i="5"/>
  <c r="AJ34" i="5"/>
  <c r="AJ33" i="5"/>
  <c r="AJ32" i="5"/>
  <c r="AJ31" i="5"/>
  <c r="AJ30" i="5"/>
  <c r="AJ29" i="5"/>
  <c r="AJ28" i="5"/>
  <c r="AJ27" i="5"/>
  <c r="AJ26" i="5"/>
  <c r="AJ25" i="5"/>
  <c r="AJ24" i="5"/>
  <c r="AJ23" i="5"/>
  <c r="AJ22" i="5"/>
  <c r="AJ21" i="5"/>
  <c r="AJ20" i="5"/>
  <c r="AJ19" i="5"/>
  <c r="AJ18" i="5"/>
  <c r="AJ17" i="5"/>
  <c r="AJ16" i="5"/>
  <c r="AJ15" i="5"/>
  <c r="AJ14" i="5"/>
  <c r="AJ13" i="5"/>
  <c r="AJ12" i="5"/>
  <c r="AJ11" i="5"/>
  <c r="AJ10" i="5"/>
  <c r="AJ9" i="5"/>
  <c r="AJ8" i="5"/>
  <c r="AJ7" i="5"/>
  <c r="AJ6" i="5"/>
  <c r="AJ5" i="5"/>
  <c r="AJ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4" i="5"/>
</calcChain>
</file>

<file path=xl/sharedStrings.xml><?xml version="1.0" encoding="utf-8"?>
<sst xmlns="http://schemas.openxmlformats.org/spreadsheetml/2006/main" count="19136" uniqueCount="162">
  <si>
    <t>Высота 75</t>
  </si>
  <si>
    <t>Конвектор, руб</t>
  </si>
  <si>
    <t>Высота 90</t>
  </si>
  <si>
    <t>Высота 110</t>
  </si>
  <si>
    <t>Высота 140</t>
  </si>
  <si>
    <t>Высота 180</t>
  </si>
  <si>
    <t>Ширина 180</t>
  </si>
  <si>
    <t>.</t>
  </si>
  <si>
    <t>ТГ</t>
  </si>
  <si>
    <t>ТК</t>
  </si>
  <si>
    <t>Ширина 240</t>
  </si>
  <si>
    <t>Ширина 290</t>
  </si>
  <si>
    <t>ТП</t>
  </si>
  <si>
    <t>Ширина 340</t>
  </si>
  <si>
    <t>Ширина 380</t>
  </si>
  <si>
    <t>Ширина 420</t>
  </si>
  <si>
    <t/>
  </si>
  <si>
    <t>Теплоотдача при (95/85/20), Вт</t>
  </si>
  <si>
    <t>Масса изделия с упаковкой, кг</t>
  </si>
  <si>
    <t>Решетка с окантовкой серебро, руб</t>
  </si>
  <si>
    <t xml:space="preserve">Бронза </t>
  </si>
  <si>
    <t>Черный</t>
  </si>
  <si>
    <t>Цвет</t>
  </si>
  <si>
    <t xml:space="preserve">Золото </t>
  </si>
  <si>
    <t>Конвектор с решеткой и окантовкой серебро, руб</t>
  </si>
  <si>
    <t>Конвекторы встраиваемые в пол без вентиляторов (естественная конвекция):</t>
  </si>
  <si>
    <t>Конвекторы встраиваемые в пол с вентиляторами 24В DC (принудительная конвекция):</t>
  </si>
  <si>
    <t>Общее описание, особенности конструкции, комплектация</t>
  </si>
  <si>
    <t>Калькулятор теплоотдач 24v</t>
  </si>
  <si>
    <t>Калькулятор теплоотдач БВ</t>
  </si>
  <si>
    <t>Серебро</t>
  </si>
  <si>
    <t>Серый</t>
  </si>
  <si>
    <t>Исполнение конвектора в цветах по классической палитре Ral</t>
  </si>
  <si>
    <t>90.</t>
  </si>
  <si>
    <t>3000.</t>
  </si>
  <si>
    <t>2ТГ.</t>
  </si>
  <si>
    <t>ААС.</t>
  </si>
  <si>
    <t>Л.</t>
  </si>
  <si>
    <t>1. Наименование модели:</t>
  </si>
  <si>
    <t>• в диапазоне 600…3000.</t>
  </si>
  <si>
    <r>
      <t xml:space="preserve">• </t>
    </r>
    <r>
      <rPr>
        <sz val="7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Г – горизонтальный;</t>
    </r>
  </si>
  <si>
    <t xml:space="preserve">• В – вертикальный; </t>
  </si>
  <si>
    <t xml:space="preserve">• К – квадратный; </t>
  </si>
  <si>
    <t xml:space="preserve">• П – прямоугольный; </t>
  </si>
  <si>
    <t>• 24 – напряжение 24 В, постоянный ток (DC);</t>
  </si>
  <si>
    <t>• А – анодировка; П – порошковая покраска;</t>
  </si>
  <si>
    <t>• С – серебро, Б – бронза, З – золото, Ч – черный, RAL0000 – цвет по палитре RAL;</t>
  </si>
  <si>
    <t>• Без обозначения - правое.</t>
  </si>
  <si>
    <t>• Л - левое.</t>
  </si>
  <si>
    <t>• КР – Wtherm конвектор без вентилятора;</t>
  </si>
  <si>
    <t>•  75, 90, 110, 140, 180</t>
  </si>
  <si>
    <t>• 180, 240, 290, 340, 380, 420.</t>
  </si>
  <si>
    <t>• БВ - без вентилятора (либо без обозначения для КР).</t>
  </si>
  <si>
    <t>• КРВ – Wtherm конвектор с вентилятором.</t>
  </si>
  <si>
    <t>24.</t>
  </si>
  <si>
    <t>• А – алюминий;</t>
  </si>
  <si>
    <t>2. Высота модели, мм (выбирается из ряда):</t>
  </si>
  <si>
    <t>3. Ширина модели, мм (выбирается из ряда):</t>
  </si>
  <si>
    <t>4. Длина модели, мм:</t>
  </si>
  <si>
    <t>5. Количество труб (2, 4, 6, 8 …Т) теплообменника и исполнение:</t>
  </si>
  <si>
    <t>6. Напряжение вентилятора, В:</t>
  </si>
  <si>
    <t>7. Исполнение решетки конвектора:</t>
  </si>
  <si>
    <t>8. Материал, покрытие и цвет решетки:</t>
  </si>
  <si>
    <t>9. Подключение:</t>
  </si>
  <si>
    <t>КРВ.</t>
  </si>
  <si>
    <t>240.</t>
  </si>
  <si>
    <t>РПО.</t>
  </si>
  <si>
    <t>Модель</t>
  </si>
  <si>
    <t>Исполнение ТО</t>
  </si>
  <si>
    <t>Высота, мм</t>
  </si>
  <si>
    <t>Ширина, мм</t>
  </si>
  <si>
    <t>Длина, мм</t>
  </si>
  <si>
    <t>Артикул</t>
  </si>
  <si>
    <t>Цвет пластикового основания можно изменить на черный или серый</t>
  </si>
  <si>
    <t>Покраска Ral</t>
  </si>
  <si>
    <t xml:space="preserve">Цвет пластикового основания в стандартном исполнении </t>
  </si>
  <si>
    <t>Wtherm</t>
  </si>
  <si>
    <t>Бренд</t>
  </si>
  <si>
    <t>Wtherm.</t>
  </si>
  <si>
    <t>КР</t>
  </si>
  <si>
    <t>КРВ</t>
  </si>
  <si>
    <t>Описание</t>
  </si>
  <si>
    <t>Фото</t>
  </si>
  <si>
    <t>КрСг.ВН.G1/2".Пр.ЭКО</t>
  </si>
  <si>
    <t>ЗРК.G1/2".Пр.ЭКО</t>
  </si>
  <si>
    <t>ЗРК.G1/2".Угл.ЭКО</t>
  </si>
  <si>
    <t>ТК.G1/2".Пр.ЭКО</t>
  </si>
  <si>
    <t>ТК.G1/2".Угл.ЭКО</t>
  </si>
  <si>
    <t>ТГ.1.M30*1,5.Ral 9016 .ЭКО</t>
  </si>
  <si>
    <t>КП№2-ЭКО</t>
  </si>
  <si>
    <t>КП№3-ЭКО</t>
  </si>
  <si>
    <t>КП№3-БП-ЭКО</t>
  </si>
  <si>
    <r>
      <t>Стоимость руб.</t>
    </r>
    <r>
      <rPr>
        <b/>
        <sz val="16"/>
        <color theme="0"/>
        <rFont val="Calibri"/>
        <family val="2"/>
        <charset val="204"/>
      </rPr>
      <t xml:space="preserve"> </t>
    </r>
    <r>
      <rPr>
        <b/>
        <sz val="16"/>
        <color theme="0"/>
        <rFont val="Calibri"/>
        <family val="2"/>
        <charset val="204"/>
        <scheme val="minor"/>
      </rPr>
      <t>с НДС</t>
    </r>
  </si>
  <si>
    <r>
      <t xml:space="preserve">Прямой полнопроходной кран  В-Н  G1/2".  </t>
    </r>
    <r>
      <rPr>
        <sz val="12"/>
        <color theme="1"/>
        <rFont val="Calibri Light"/>
        <family val="2"/>
        <charset val="204"/>
        <scheme val="major"/>
      </rPr>
      <t>Производство Китай</t>
    </r>
  </si>
  <si>
    <r>
      <t>Запорно-регулирующий клапан (прямой) G1/2''.</t>
    </r>
    <r>
      <rPr>
        <sz val="12"/>
        <rFont val="Calibri Light"/>
        <family val="2"/>
        <charset val="204"/>
        <scheme val="major"/>
      </rPr>
      <t xml:space="preserve"> Производство Китай</t>
    </r>
  </si>
  <si>
    <r>
      <t>Запорно-регулирующий клапан (угловой) G1/2''.</t>
    </r>
    <r>
      <rPr>
        <sz val="12"/>
        <rFont val="Calibri Light"/>
        <family val="2"/>
        <charset val="204"/>
        <scheme val="major"/>
      </rPr>
      <t xml:space="preserve"> Производство Китай</t>
    </r>
  </si>
  <si>
    <r>
      <t xml:space="preserve">Термостатический клапан (прямой) G1/2''. </t>
    </r>
    <r>
      <rPr>
        <sz val="12"/>
        <rFont val="Calibri Light"/>
        <family val="2"/>
        <charset val="204"/>
        <scheme val="major"/>
      </rPr>
      <t>Производство Китай</t>
    </r>
  </si>
  <si>
    <r>
      <t xml:space="preserve">Термостатическая головкаТГ.1 Белая M30*1,5. </t>
    </r>
    <r>
      <rPr>
        <sz val="12"/>
        <color theme="1"/>
        <rFont val="Calibri Light"/>
        <family val="2"/>
        <charset val="204"/>
        <scheme val="major"/>
      </rPr>
      <t>Производство Китай</t>
    </r>
  </si>
  <si>
    <r>
      <rPr>
        <b/>
        <sz val="12"/>
        <color theme="1"/>
        <rFont val="Calibri Light"/>
        <family val="2"/>
        <charset val="204"/>
        <scheme val="major"/>
      </rPr>
      <t>Комплект подключения внутрипольного конвектора №2-ЭКО</t>
    </r>
    <r>
      <rPr>
        <sz val="12"/>
        <color theme="1"/>
        <rFont val="Calibri Light"/>
        <family val="2"/>
        <charset val="204"/>
        <scheme val="major"/>
      </rPr>
      <t xml:space="preserve">
                                                                                                                                                                                                           Вентили шаровые (прямой) G1/2''                                                                             2 шт.
Гибкие шланги из нержавеющей стали длиной 100мм ВН G1/2''       2 шт.                                                                                         </t>
    </r>
  </si>
  <si>
    <r>
      <rPr>
        <b/>
        <sz val="12"/>
        <color theme="1"/>
        <rFont val="Calibri Light"/>
        <family val="2"/>
        <charset val="204"/>
        <scheme val="major"/>
      </rPr>
      <t>Комплект подключения внутрипольного конвектора №3-ЭКО</t>
    </r>
    <r>
      <rPr>
        <sz val="12"/>
        <color theme="1"/>
        <rFont val="Calibri Light"/>
        <family val="2"/>
        <charset val="204"/>
        <scheme val="major"/>
      </rPr>
      <t xml:space="preserve">
                                                                                                                                                                                                        Вентиль термостатический (прямой) G1/2''                                                              1 шт.
Вентиль обратный (прямой)                                                                                                1 шт.                                                            Гибкие шланги из нержавеющей стали длиной 100мм ВН G1/2''               2шт .                                                                    </t>
    </r>
  </si>
  <si>
    <r>
      <rPr>
        <b/>
        <sz val="12"/>
        <color theme="1"/>
        <rFont val="Calibri Light"/>
        <family val="2"/>
        <charset val="204"/>
        <scheme val="major"/>
      </rPr>
      <t>Комплект подключения внутрипольного конвектора №3-БП-ЭКО</t>
    </r>
    <r>
      <rPr>
        <sz val="12"/>
        <color theme="1"/>
        <rFont val="Calibri Light"/>
        <family val="2"/>
        <charset val="204"/>
        <scheme val="major"/>
      </rPr>
      <t xml:space="preserve">
                                                                                                                                                                                                   Вентиль термостатический (прямой) G1/2''                                                       1 шт.
Вентиль обратный (прямой)                                                                                         1 шт.</t>
    </r>
  </si>
  <si>
    <t xml:space="preserve">Анодирование решетки </t>
  </si>
  <si>
    <t>Аксессуары для гидравлического подключения конвекторов Wtherm</t>
  </si>
  <si>
    <t>Наценка к цене решетки</t>
  </si>
  <si>
    <t>• РПСО – решетка на сером пластиковом основании с окантовкой;</t>
  </si>
  <si>
    <t>• РПЧО – решетка на черном пластиковом основании с окантовкой;</t>
  </si>
  <si>
    <t>Прямое соединение</t>
  </si>
  <si>
    <t xml:space="preserve">Прямое соединение делается без наценки </t>
  </si>
  <si>
    <r>
      <rPr>
        <b/>
        <sz val="12"/>
        <color theme="1"/>
        <rFont val="Calibri Light"/>
        <family val="2"/>
        <charset val="204"/>
        <scheme val="major"/>
      </rPr>
      <t>Комплект подключения внутрипольного конвектора №1-ЭКО</t>
    </r>
    <r>
      <rPr>
        <sz val="12"/>
        <color theme="1"/>
        <rFont val="Calibri Light"/>
        <family val="2"/>
        <charset val="204"/>
        <scheme val="major"/>
      </rPr>
      <t xml:space="preserve">
Гибкие шланги из нержавеющей стали длиной 100мм ВН G1/2''     2шт.  
Производство Россия
</t>
    </r>
  </si>
  <si>
    <t>КП№1-ЭКО</t>
  </si>
  <si>
    <r>
      <t xml:space="preserve">Термостатический клапан (угловой) G1/2''. </t>
    </r>
    <r>
      <rPr>
        <sz val="12"/>
        <rFont val="Calibri Light"/>
        <family val="2"/>
        <charset val="204"/>
        <scheme val="major"/>
      </rPr>
      <t>Производство Китай</t>
    </r>
  </si>
  <si>
    <t>Крышка декоративная вместо решетки</t>
  </si>
  <si>
    <t>Ширина конвектора, мм</t>
  </si>
  <si>
    <t>Цена в руб. с НДС</t>
  </si>
  <si>
    <t>Декоративная крышка</t>
  </si>
  <si>
    <t>Для быстрого перехода в интересующий вас раздел нажмите на одну из ссылок ниже:</t>
  </si>
  <si>
    <t>Конвектор, руб.</t>
  </si>
  <si>
    <t>Решетка с окантовкой серебро, руб.</t>
  </si>
  <si>
    <t>Конвектор с решеткой и окантовкой серебро, руб.</t>
  </si>
  <si>
    <t>Решетка с окантовкой, руб.</t>
  </si>
  <si>
    <t>Вернуться на главную страницу</t>
  </si>
  <si>
    <t>Коэффициенты</t>
  </si>
  <si>
    <t>Длина конвектора - Длина оребрения мм</t>
  </si>
  <si>
    <t>Температура на входе, ˚С</t>
  </si>
  <si>
    <t>Температура на выходе, ˚С</t>
  </si>
  <si>
    <t>Температура в помещении, ˚С</t>
  </si>
  <si>
    <t>∆Т</t>
  </si>
  <si>
    <t xml:space="preserve">Требуемая мощность ВТ </t>
  </si>
  <si>
    <t>Погрешность + %</t>
  </si>
  <si>
    <t>Погрешность - %</t>
  </si>
  <si>
    <t>15 труба</t>
  </si>
  <si>
    <t>Тепловая мощность, Вт/м</t>
  </si>
  <si>
    <t>Коэффициент n</t>
  </si>
  <si>
    <t>Ширина</t>
  </si>
  <si>
    <t>Высота</t>
  </si>
  <si>
    <t>*-голубым выделены ячейки для изменения параметров</t>
  </si>
  <si>
    <t>Обозначение</t>
  </si>
  <si>
    <t>ТО</t>
  </si>
  <si>
    <t>2ТГ</t>
  </si>
  <si>
    <t>4ТГ</t>
  </si>
  <si>
    <t>4ТК</t>
  </si>
  <si>
    <t>6ТП</t>
  </si>
  <si>
    <t>8ТП</t>
  </si>
  <si>
    <t>3ТГ</t>
  </si>
  <si>
    <t>75-110</t>
  </si>
  <si>
    <t>140-180</t>
  </si>
  <si>
    <t>Калькулятор для подбора внутрипольного конвектора Wtherm.</t>
  </si>
  <si>
    <t xml:space="preserve">  </t>
  </si>
  <si>
    <t xml:space="preserve">Требуемая мощность, ВТ </t>
  </si>
  <si>
    <t>Скорость работы вентилятора 1,2,3</t>
  </si>
  <si>
    <t>Коэффициент вент.</t>
  </si>
  <si>
    <t>мм</t>
  </si>
  <si>
    <t>нет</t>
  </si>
  <si>
    <t>150.200</t>
  </si>
  <si>
    <t>150.300</t>
  </si>
  <si>
    <t>24В</t>
  </si>
  <si>
    <t>110.200</t>
  </si>
  <si>
    <t>КРВ.070.360.ХХХ.4ТГ</t>
  </si>
  <si>
    <t>КРВ.070.400.ХХХ.4ТГ</t>
  </si>
  <si>
    <t>5ТГ</t>
  </si>
  <si>
    <t>10ТП</t>
  </si>
  <si>
    <t>Таблица для удобства расчета средних значений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</si>
</sst>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₽&quot;"/>
    <numFmt numFmtId="165" formatCode="#,##0\ [$₽-419];\-#,##0\ [$₽-419]"/>
    <numFmt numFmtId="166" formatCode="#,##0.00\ [$₽-419];\-#,##0.00\ [$₽-419]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i/>
      <sz val="14"/>
      <color theme="1"/>
      <name val="Georgia"/>
      <family val="1"/>
      <charset val="204"/>
    </font>
    <font>
      <b/>
      <u/>
      <sz val="16"/>
      <name val="Georgia"/>
      <family val="1"/>
      <charset val="204"/>
    </font>
    <font>
      <b/>
      <u/>
      <sz val="16"/>
      <color theme="1"/>
      <name val="Georgia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4"/>
      <color theme="1"/>
      <name val="Symbol"/>
      <family val="1"/>
      <charset val="2"/>
    </font>
    <font>
      <b/>
      <sz val="13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6"/>
      <color theme="0"/>
      <name val="Calibri Light"/>
      <family val="2"/>
      <charset val="204"/>
      <scheme val="major"/>
    </font>
    <font>
      <b/>
      <sz val="16"/>
      <color theme="0"/>
      <name val="Calibri"/>
      <family val="2"/>
      <charset val="204"/>
      <scheme val="minor"/>
    </font>
    <font>
      <b/>
      <sz val="16"/>
      <color theme="0"/>
      <name val="Calibri"/>
      <family val="2"/>
      <charset val="204"/>
    </font>
    <font>
      <sz val="12"/>
      <color theme="1"/>
      <name val="Calibri Light"/>
      <family val="2"/>
      <charset val="204"/>
      <scheme val="major"/>
    </font>
    <font>
      <b/>
      <sz val="12"/>
      <color theme="1"/>
      <name val="Calibri Light"/>
      <family val="2"/>
      <charset val="204"/>
      <scheme val="major"/>
    </font>
    <font>
      <b/>
      <sz val="16"/>
      <color theme="1"/>
      <name val="Calibri"/>
      <family val="2"/>
      <charset val="204"/>
      <scheme val="minor"/>
    </font>
    <font>
      <b/>
      <sz val="12"/>
      <name val="Calibri Light"/>
      <family val="2"/>
      <charset val="204"/>
      <scheme val="major"/>
    </font>
    <font>
      <sz val="12"/>
      <name val="Calibri Light"/>
      <family val="2"/>
      <charset val="204"/>
      <scheme val="major"/>
    </font>
    <font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8"/>
      <color theme="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21" fillId="12" borderId="0" applyNumberFormat="0" applyBorder="0" applyAlignment="0" applyProtection="0"/>
    <xf numFmtId="166" fontId="3" fillId="0" borderId="0"/>
  </cellStyleXfs>
  <cellXfs count="904">
    <xf numFmtId="0" fontId="0" fillId="0" borderId="0" xfId="0"/>
    <xf numFmtId="9" fontId="0" fillId="0" borderId="0" xfId="0" applyNumberFormat="1" applyAlignment="1"/>
    <xf numFmtId="9" fontId="0" fillId="0" borderId="0" xfId="0" applyNumberFormat="1"/>
    <xf numFmtId="0" fontId="5" fillId="2" borderId="9" xfId="0" applyFont="1" applyFill="1" applyBorder="1" applyAlignment="1">
      <alignment horizontal="center"/>
    </xf>
    <xf numFmtId="3" fontId="5" fillId="2" borderId="10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6" xfId="0" applyNumberFormat="1" applyFont="1" applyFill="1" applyBorder="1" applyAlignment="1">
      <alignment horizontal="left"/>
    </xf>
    <xf numFmtId="3" fontId="5" fillId="2" borderId="6" xfId="0" applyNumberFormat="1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3" fontId="5" fillId="3" borderId="10" xfId="0" applyNumberFormat="1" applyFont="1" applyFill="1" applyBorder="1" applyAlignment="1">
      <alignment horizontal="center"/>
    </xf>
    <xf numFmtId="0" fontId="5" fillId="3" borderId="10" xfId="0" applyNumberFormat="1" applyFont="1" applyFill="1" applyBorder="1" applyAlignment="1">
      <alignment horizontal="left"/>
    </xf>
    <xf numFmtId="0" fontId="5" fillId="3" borderId="6" xfId="0" applyNumberFormat="1" applyFont="1" applyFill="1" applyBorder="1" applyAlignment="1">
      <alignment horizontal="left"/>
    </xf>
    <xf numFmtId="3" fontId="5" fillId="3" borderId="6" xfId="0" applyNumberFormat="1" applyFont="1" applyFill="1" applyBorder="1" applyAlignment="1">
      <alignment horizontal="center"/>
    </xf>
    <xf numFmtId="0" fontId="0" fillId="4" borderId="0" xfId="0" applyFill="1"/>
    <xf numFmtId="0" fontId="5" fillId="2" borderId="10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center"/>
    </xf>
    <xf numFmtId="164" fontId="0" fillId="0" borderId="14" xfId="0" applyNumberFormat="1" applyBorder="1"/>
    <xf numFmtId="164" fontId="0" fillId="4" borderId="15" xfId="0" applyNumberFormat="1" applyFill="1" applyBorder="1"/>
    <xf numFmtId="164" fontId="0" fillId="0" borderId="17" xfId="0" applyNumberFormat="1" applyBorder="1"/>
    <xf numFmtId="164" fontId="0" fillId="4" borderId="18" xfId="0" applyNumberFormat="1" applyFill="1" applyBorder="1"/>
    <xf numFmtId="164" fontId="0" fillId="0" borderId="20" xfId="0" applyNumberFormat="1" applyBorder="1"/>
    <xf numFmtId="164" fontId="0" fillId="4" borderId="21" xfId="0" applyNumberFormat="1" applyFill="1" applyBorder="1"/>
    <xf numFmtId="0" fontId="5" fillId="3" borderId="6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center"/>
    </xf>
    <xf numFmtId="164" fontId="0" fillId="4" borderId="14" xfId="0" applyNumberFormat="1" applyFill="1" applyBorder="1"/>
    <xf numFmtId="164" fontId="0" fillId="4" borderId="17" xfId="0" applyNumberFormat="1" applyFill="1" applyBorder="1"/>
    <xf numFmtId="164" fontId="0" fillId="4" borderId="20" xfId="0" applyNumberFormat="1" applyFill="1" applyBorder="1"/>
    <xf numFmtId="0" fontId="0" fillId="6" borderId="16" xfId="0" applyFill="1" applyBorder="1"/>
    <xf numFmtId="0" fontId="0" fillId="6" borderId="19" xfId="0" applyFill="1" applyBorder="1"/>
    <xf numFmtId="9" fontId="0" fillId="6" borderId="17" xfId="0" applyNumberForma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/>
    </xf>
    <xf numFmtId="9" fontId="0" fillId="6" borderId="20" xfId="0" applyNumberForma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14" fillId="4" borderId="0" xfId="0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16" fillId="4" borderId="0" xfId="0" applyFont="1" applyFill="1" applyAlignment="1">
      <alignment horizontal="justify" vertical="center"/>
    </xf>
    <xf numFmtId="0" fontId="15" fillId="4" borderId="0" xfId="0" applyFont="1" applyFill="1" applyAlignment="1">
      <alignment horizontal="justify" vertical="center"/>
    </xf>
    <xf numFmtId="0" fontId="18" fillId="4" borderId="0" xfId="0" applyFont="1" applyFill="1" applyAlignment="1">
      <alignment vertical="center"/>
    </xf>
    <xf numFmtId="0" fontId="19" fillId="4" borderId="0" xfId="0" applyFont="1" applyFill="1" applyAlignment="1">
      <alignment horizontal="justify" vertical="center"/>
    </xf>
    <xf numFmtId="0" fontId="16" fillId="4" borderId="0" xfId="0" applyFont="1" applyFill="1"/>
    <xf numFmtId="3" fontId="5" fillId="4" borderId="10" xfId="0" applyNumberFormat="1" applyFont="1" applyFill="1" applyBorder="1" applyAlignment="1" applyProtection="1">
      <alignment horizontal="center" vertical="center"/>
      <protection locked="0"/>
    </xf>
    <xf numFmtId="0" fontId="5" fillId="4" borderId="10" xfId="0" applyNumberFormat="1" applyFont="1" applyFill="1" applyBorder="1" applyAlignment="1" applyProtection="1">
      <alignment horizontal="center" vertical="center"/>
      <protection locked="0"/>
    </xf>
    <xf numFmtId="3" fontId="5" fillId="4" borderId="10" xfId="0" applyNumberFormat="1" applyFont="1" applyFill="1" applyBorder="1" applyAlignment="1" applyProtection="1">
      <alignment horizontal="right" vertical="center"/>
      <protection locked="0"/>
    </xf>
    <xf numFmtId="0" fontId="5" fillId="4" borderId="13" xfId="0" applyFont="1" applyFill="1" applyBorder="1" applyAlignment="1" applyProtection="1">
      <alignment horizontal="left"/>
      <protection hidden="1"/>
    </xf>
    <xf numFmtId="0" fontId="5" fillId="4" borderId="14" xfId="0" applyFont="1" applyFill="1" applyBorder="1" applyAlignment="1" applyProtection="1">
      <alignment horizontal="left"/>
      <protection hidden="1"/>
    </xf>
    <xf numFmtId="164" fontId="0" fillId="0" borderId="14" xfId="0" applyNumberFormat="1" applyBorder="1" applyAlignment="1" applyProtection="1">
      <alignment wrapText="1"/>
      <protection hidden="1"/>
    </xf>
    <xf numFmtId="164" fontId="0" fillId="0" borderId="14" xfId="0" applyNumberFormat="1" applyBorder="1" applyProtection="1">
      <protection hidden="1"/>
    </xf>
    <xf numFmtId="164" fontId="0" fillId="4" borderId="15" xfId="0" applyNumberFormat="1" applyFill="1" applyBorder="1" applyProtection="1">
      <protection hidden="1"/>
    </xf>
    <xf numFmtId="0" fontId="5" fillId="2" borderId="25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5" fillId="3" borderId="25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left"/>
    </xf>
    <xf numFmtId="0" fontId="5" fillId="10" borderId="10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Alignment="1">
      <alignment horizontal="right" vertical="center"/>
    </xf>
    <xf numFmtId="0" fontId="22" fillId="13" borderId="8" xfId="2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 wrapText="1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Protection="1">
      <protection locked="0"/>
    </xf>
    <xf numFmtId="0" fontId="0" fillId="0" borderId="13" xfId="0" applyBorder="1"/>
    <xf numFmtId="164" fontId="0" fillId="0" borderId="15" xfId="0" applyNumberFormat="1" applyBorder="1"/>
    <xf numFmtId="0" fontId="0" fillId="0" borderId="16" xfId="0" applyBorder="1"/>
    <xf numFmtId="164" fontId="0" fillId="0" borderId="18" xfId="0" applyNumberFormat="1" applyBorder="1"/>
    <xf numFmtId="0" fontId="0" fillId="0" borderId="19" xfId="0" applyBorder="1"/>
    <xf numFmtId="164" fontId="0" fillId="0" borderId="21" xfId="0" applyNumberFormat="1" applyBorder="1"/>
    <xf numFmtId="0" fontId="0" fillId="14" borderId="19" xfId="0" applyFill="1" applyBorder="1"/>
    <xf numFmtId="0" fontId="0" fillId="14" borderId="20" xfId="0" applyFill="1" applyBorder="1"/>
    <xf numFmtId="0" fontId="0" fillId="14" borderId="21" xfId="0" applyFill="1" applyBorder="1"/>
    <xf numFmtId="0" fontId="0" fillId="4" borderId="0" xfId="0" applyFill="1" applyAlignment="1"/>
    <xf numFmtId="0" fontId="0" fillId="14" borderId="5" xfId="0" applyFill="1" applyBorder="1" applyAlignment="1">
      <alignment horizontal="center"/>
    </xf>
    <xf numFmtId="0" fontId="31" fillId="14" borderId="0" xfId="1" applyFont="1" applyFill="1" applyAlignment="1"/>
    <xf numFmtId="1" fontId="31" fillId="14" borderId="0" xfId="1" applyNumberFormat="1" applyFont="1" applyFill="1" applyAlignment="1"/>
    <xf numFmtId="1" fontId="0" fillId="4" borderId="0" xfId="0" applyNumberFormat="1" applyFill="1"/>
    <xf numFmtId="0" fontId="34" fillId="4" borderId="0" xfId="0" applyFont="1" applyFill="1" applyAlignment="1" applyProtection="1">
      <alignment horizontal="center"/>
      <protection hidden="1"/>
    </xf>
    <xf numFmtId="0" fontId="35" fillId="4" borderId="0" xfId="0" applyFont="1" applyFill="1"/>
    <xf numFmtId="1" fontId="35" fillId="4" borderId="0" xfId="0" applyNumberFormat="1" applyFont="1" applyFill="1"/>
    <xf numFmtId="0" fontId="36" fillId="4" borderId="0" xfId="0" applyFont="1" applyFill="1"/>
    <xf numFmtId="0" fontId="34" fillId="4" borderId="30" xfId="0" applyFont="1" applyFill="1" applyBorder="1" applyAlignment="1">
      <alignment horizontal="right" wrapText="1"/>
    </xf>
    <xf numFmtId="0" fontId="36" fillId="4" borderId="2" xfId="0" applyFont="1" applyFill="1" applyBorder="1" applyAlignment="1">
      <alignment horizontal="right" wrapText="1"/>
    </xf>
    <xf numFmtId="1" fontId="36" fillId="4" borderId="2" xfId="0" applyNumberFormat="1" applyFont="1" applyFill="1" applyBorder="1" applyAlignment="1">
      <alignment horizontal="right" wrapText="1"/>
    </xf>
    <xf numFmtId="2" fontId="36" fillId="4" borderId="31" xfId="0" applyNumberFormat="1" applyFont="1" applyFill="1" applyBorder="1" applyAlignment="1">
      <alignment horizontal="right"/>
    </xf>
    <xf numFmtId="0" fontId="34" fillId="4" borderId="32" xfId="0" applyFont="1" applyFill="1" applyBorder="1" applyAlignment="1" applyProtection="1">
      <alignment horizontal="right"/>
      <protection hidden="1"/>
    </xf>
    <xf numFmtId="1" fontId="34" fillId="16" borderId="15" xfId="0" applyNumberFormat="1" applyFont="1" applyFill="1" applyBorder="1" applyAlignment="1" applyProtection="1">
      <alignment horizontal="right"/>
      <protection locked="0"/>
    </xf>
    <xf numFmtId="1" fontId="36" fillId="16" borderId="0" xfId="0" applyNumberFormat="1" applyFont="1" applyFill="1" applyAlignment="1" applyProtection="1">
      <alignment horizontal="right"/>
      <protection locked="0"/>
    </xf>
    <xf numFmtId="1" fontId="36" fillId="4" borderId="0" xfId="0" applyNumberFormat="1" applyFont="1" applyFill="1" applyAlignment="1" applyProtection="1">
      <alignment horizontal="right"/>
      <protection locked="0"/>
    </xf>
    <xf numFmtId="0" fontId="34" fillId="4" borderId="33" xfId="0" applyFont="1" applyFill="1" applyBorder="1" applyAlignment="1" applyProtection="1">
      <alignment horizontal="right"/>
      <protection hidden="1"/>
    </xf>
    <xf numFmtId="1" fontId="34" fillId="16" borderId="18" xfId="0" applyNumberFormat="1" applyFont="1" applyFill="1" applyBorder="1" applyAlignment="1" applyProtection="1">
      <alignment horizontal="right"/>
      <protection locked="0"/>
    </xf>
    <xf numFmtId="0" fontId="34" fillId="4" borderId="19" xfId="0" applyFont="1" applyFill="1" applyBorder="1" applyAlignment="1">
      <alignment horizontal="right"/>
    </xf>
    <xf numFmtId="1" fontId="34" fillId="4" borderId="21" xfId="0" applyNumberFormat="1" applyFont="1" applyFill="1" applyBorder="1" applyAlignment="1">
      <alignment horizontal="right"/>
    </xf>
    <xf numFmtId="1" fontId="36" fillId="4" borderId="0" xfId="0" applyNumberFormat="1" applyFont="1" applyFill="1" applyAlignment="1">
      <alignment horizontal="right"/>
    </xf>
    <xf numFmtId="0" fontId="34" fillId="4" borderId="0" xfId="0" applyFont="1" applyFill="1" applyAlignment="1">
      <alignment horizontal="right"/>
    </xf>
    <xf numFmtId="1" fontId="34" fillId="4" borderId="0" xfId="0" applyNumberFormat="1" applyFont="1" applyFill="1" applyAlignment="1">
      <alignment horizontal="right"/>
    </xf>
    <xf numFmtId="1" fontId="34" fillId="4" borderId="13" xfId="0" applyNumberFormat="1" applyFont="1" applyFill="1" applyBorder="1" applyAlignment="1">
      <alignment horizontal="right"/>
    </xf>
    <xf numFmtId="0" fontId="34" fillId="4" borderId="16" xfId="0" applyFont="1" applyFill="1" applyBorder="1" applyAlignment="1">
      <alignment horizontal="right"/>
    </xf>
    <xf numFmtId="1" fontId="37" fillId="4" borderId="0" xfId="0" applyNumberFormat="1" applyFont="1" applyFill="1"/>
    <xf numFmtId="1" fontId="34" fillId="16" borderId="21" xfId="0" applyNumberFormat="1" applyFont="1" applyFill="1" applyBorder="1" applyAlignment="1" applyProtection="1">
      <alignment horizontal="right"/>
      <protection locked="0"/>
    </xf>
    <xf numFmtId="0" fontId="0" fillId="4" borderId="0" xfId="0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1" fontId="0" fillId="4" borderId="20" xfId="0" applyNumberFormat="1" applyFill="1" applyBorder="1" applyAlignment="1">
      <alignment horizontal="center" vertical="center"/>
    </xf>
    <xf numFmtId="1" fontId="0" fillId="4" borderId="20" xfId="0" applyNumberFormat="1" applyFill="1" applyBorder="1" applyAlignment="1">
      <alignment vertical="center"/>
    </xf>
    <xf numFmtId="1" fontId="0" fillId="4" borderId="21" xfId="0" applyNumberFormat="1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1" fontId="0" fillId="4" borderId="17" xfId="0" applyNumberFormat="1" applyFill="1" applyBorder="1" applyAlignment="1">
      <alignment horizontal="center" vertical="center"/>
    </xf>
    <xf numFmtId="1" fontId="0" fillId="4" borderId="18" xfId="0" applyNumberFormat="1" applyFill="1" applyBorder="1" applyAlignment="1">
      <alignment horizontal="center" vertical="center"/>
    </xf>
    <xf numFmtId="1" fontId="0" fillId="4" borderId="32" xfId="0" applyNumberFormat="1" applyFill="1" applyBorder="1" applyAlignment="1">
      <alignment horizontal="center" vertical="center"/>
    </xf>
    <xf numFmtId="1" fontId="0" fillId="17" borderId="39" xfId="0" applyNumberFormat="1" applyFill="1" applyBorder="1" applyAlignment="1">
      <alignment horizontal="right"/>
    </xf>
    <xf numFmtId="1" fontId="0" fillId="17" borderId="40" xfId="0" applyNumberFormat="1" applyFill="1" applyBorder="1" applyAlignment="1">
      <alignment horizontal="right"/>
    </xf>
    <xf numFmtId="0" fontId="0" fillId="4" borderId="0" xfId="0" applyFill="1" applyAlignment="1">
      <alignment horizontal="right"/>
    </xf>
    <xf numFmtId="1" fontId="0" fillId="4" borderId="41" xfId="0" applyNumberFormat="1" applyFill="1" applyBorder="1" applyAlignment="1">
      <alignment horizontal="center" vertical="center"/>
    </xf>
    <xf numFmtId="2" fontId="0" fillId="17" borderId="13" xfId="0" applyNumberFormat="1" applyFill="1" applyBorder="1" applyAlignment="1">
      <alignment horizontal="center"/>
    </xf>
    <xf numFmtId="2" fontId="0" fillId="17" borderId="14" xfId="0" applyNumberFormat="1" applyFill="1" applyBorder="1" applyAlignment="1">
      <alignment horizontal="center" vertical="center"/>
    </xf>
    <xf numFmtId="2" fontId="0" fillId="17" borderId="15" xfId="0" applyNumberFormat="1" applyFill="1" applyBorder="1" applyAlignment="1">
      <alignment horizontal="center" vertical="center"/>
    </xf>
    <xf numFmtId="1" fontId="0" fillId="4" borderId="33" xfId="0" applyNumberFormat="1" applyFill="1" applyBorder="1" applyAlignment="1">
      <alignment horizontal="center" vertical="center"/>
    </xf>
    <xf numFmtId="1" fontId="0" fillId="18" borderId="38" xfId="0" applyNumberFormat="1" applyFill="1" applyBorder="1" applyAlignment="1">
      <alignment horizontal="right"/>
    </xf>
    <xf numFmtId="1" fontId="0" fillId="18" borderId="43" xfId="0" applyNumberFormat="1" applyFill="1" applyBorder="1" applyAlignment="1">
      <alignment horizontal="right"/>
    </xf>
    <xf numFmtId="2" fontId="0" fillId="18" borderId="16" xfId="0" applyNumberFormat="1" applyFill="1" applyBorder="1" applyAlignment="1">
      <alignment horizontal="center"/>
    </xf>
    <xf numFmtId="2" fontId="0" fillId="18" borderId="17" xfId="0" applyNumberFormat="1" applyFill="1" applyBorder="1" applyAlignment="1">
      <alignment horizontal="center" vertical="center"/>
    </xf>
    <xf numFmtId="2" fontId="0" fillId="18" borderId="18" xfId="0" applyNumberFormat="1" applyFill="1" applyBorder="1" applyAlignment="1">
      <alignment horizontal="center" vertical="center"/>
    </xf>
    <xf numFmtId="1" fontId="0" fillId="5" borderId="38" xfId="0" applyNumberFormat="1" applyFill="1" applyBorder="1" applyAlignment="1">
      <alignment horizontal="right"/>
    </xf>
    <xf numFmtId="1" fontId="0" fillId="5" borderId="17" xfId="0" applyNumberFormat="1" applyFill="1" applyBorder="1" applyAlignment="1">
      <alignment horizontal="right" vertical="center"/>
    </xf>
    <xf numFmtId="1" fontId="0" fillId="5" borderId="18" xfId="0" applyNumberFormat="1" applyFill="1" applyBorder="1" applyAlignment="1">
      <alignment horizontal="right" vertical="center"/>
    </xf>
    <xf numFmtId="1" fontId="0" fillId="4" borderId="0" xfId="0" applyNumberFormat="1" applyFill="1" applyAlignment="1">
      <alignment horizontal="right" vertical="center"/>
    </xf>
    <xf numFmtId="2" fontId="0" fillId="5" borderId="38" xfId="0" applyNumberFormat="1" applyFill="1" applyBorder="1"/>
    <xf numFmtId="2" fontId="0" fillId="5" borderId="17" xfId="0" applyNumberFormat="1" applyFill="1" applyBorder="1"/>
    <xf numFmtId="2" fontId="0" fillId="5" borderId="18" xfId="0" applyNumberFormat="1" applyFill="1" applyBorder="1"/>
    <xf numFmtId="1" fontId="0" fillId="19" borderId="38" xfId="0" applyNumberFormat="1" applyFill="1" applyBorder="1" applyAlignment="1">
      <alignment horizontal="right"/>
    </xf>
    <xf numFmtId="1" fontId="0" fillId="19" borderId="43" xfId="0" applyNumberFormat="1" applyFill="1" applyBorder="1" applyAlignment="1">
      <alignment horizontal="right"/>
    </xf>
    <xf numFmtId="1" fontId="0" fillId="4" borderId="0" xfId="0" applyNumberFormat="1" applyFill="1" applyAlignment="1">
      <alignment horizontal="right"/>
    </xf>
    <xf numFmtId="2" fontId="0" fillId="19" borderId="16" xfId="0" applyNumberFormat="1" applyFill="1" applyBorder="1"/>
    <xf numFmtId="2" fontId="0" fillId="19" borderId="17" xfId="0" applyNumberFormat="1" applyFill="1" applyBorder="1"/>
    <xf numFmtId="2" fontId="0" fillId="19" borderId="18" xfId="0" applyNumberFormat="1" applyFill="1" applyBorder="1"/>
    <xf numFmtId="1" fontId="0" fillId="20" borderId="38" xfId="0" applyNumberFormat="1" applyFill="1" applyBorder="1" applyAlignment="1">
      <alignment horizontal="right"/>
    </xf>
    <xf numFmtId="1" fontId="38" fillId="20" borderId="17" xfId="0" applyNumberFormat="1" applyFont="1" applyFill="1" applyBorder="1" applyAlignment="1">
      <alignment horizontal="right" vertical="center"/>
    </xf>
    <xf numFmtId="1" fontId="0" fillId="20" borderId="17" xfId="0" applyNumberFormat="1" applyFill="1" applyBorder="1" applyAlignment="1">
      <alignment horizontal="right" vertical="center"/>
    </xf>
    <xf numFmtId="1" fontId="38" fillId="20" borderId="18" xfId="0" applyNumberFormat="1" applyFont="1" applyFill="1" applyBorder="1" applyAlignment="1">
      <alignment horizontal="right" vertical="center"/>
    </xf>
    <xf numFmtId="0" fontId="38" fillId="4" borderId="0" xfId="0" applyFont="1" applyFill="1" applyAlignment="1">
      <alignment horizontal="right" vertical="center"/>
    </xf>
    <xf numFmtId="2" fontId="0" fillId="20" borderId="38" xfId="0" applyNumberFormat="1" applyFill="1" applyBorder="1"/>
    <xf numFmtId="2" fontId="0" fillId="20" borderId="17" xfId="0" applyNumberFormat="1" applyFill="1" applyBorder="1"/>
    <xf numFmtId="2" fontId="0" fillId="20" borderId="18" xfId="0" applyNumberFormat="1" applyFill="1" applyBorder="1"/>
    <xf numFmtId="1" fontId="0" fillId="21" borderId="38" xfId="0" applyNumberFormat="1" applyFill="1" applyBorder="1" applyAlignment="1">
      <alignment horizontal="right"/>
    </xf>
    <xf numFmtId="1" fontId="0" fillId="21" borderId="17" xfId="0" applyNumberFormat="1" applyFill="1" applyBorder="1" applyAlignment="1">
      <alignment horizontal="right" vertical="center"/>
    </xf>
    <xf numFmtId="1" fontId="0" fillId="21" borderId="18" xfId="0" applyNumberFormat="1" applyFill="1" applyBorder="1" applyAlignment="1">
      <alignment horizontal="right" vertical="center"/>
    </xf>
    <xf numFmtId="2" fontId="0" fillId="21" borderId="38" xfId="0" applyNumberFormat="1" applyFill="1" applyBorder="1"/>
    <xf numFmtId="2" fontId="0" fillId="21" borderId="17" xfId="0" applyNumberFormat="1" applyFill="1" applyBorder="1"/>
    <xf numFmtId="2" fontId="0" fillId="21" borderId="18" xfId="0" applyNumberFormat="1" applyFill="1" applyBorder="1"/>
    <xf numFmtId="1" fontId="0" fillId="16" borderId="38" xfId="0" applyNumberFormat="1" applyFill="1" applyBorder="1" applyAlignment="1">
      <alignment horizontal="right"/>
    </xf>
    <xf numFmtId="2" fontId="0" fillId="16" borderId="38" xfId="0" applyNumberFormat="1" applyFill="1" applyBorder="1"/>
    <xf numFmtId="2" fontId="0" fillId="16" borderId="17" xfId="0" applyNumberFormat="1" applyFill="1" applyBorder="1"/>
    <xf numFmtId="2" fontId="0" fillId="16" borderId="18" xfId="0" applyNumberFormat="1" applyFill="1" applyBorder="1"/>
    <xf numFmtId="1" fontId="0" fillId="11" borderId="38" xfId="0" applyNumberFormat="1" applyFill="1" applyBorder="1" applyAlignment="1">
      <alignment horizontal="right"/>
    </xf>
    <xf numFmtId="1" fontId="38" fillId="11" borderId="17" xfId="0" applyNumberFormat="1" applyFont="1" applyFill="1" applyBorder="1" applyAlignment="1">
      <alignment horizontal="right" vertical="center"/>
    </xf>
    <xf numFmtId="1" fontId="39" fillId="11" borderId="17" xfId="0" applyNumberFormat="1" applyFont="1" applyFill="1" applyBorder="1" applyAlignment="1">
      <alignment horizontal="right" vertical="center"/>
    </xf>
    <xf numFmtId="1" fontId="0" fillId="11" borderId="17" xfId="0" applyNumberFormat="1" applyFill="1" applyBorder="1" applyAlignment="1">
      <alignment horizontal="right" vertical="center"/>
    </xf>
    <xf numFmtId="1" fontId="38" fillId="11" borderId="18" xfId="0" applyNumberFormat="1" applyFont="1" applyFill="1" applyBorder="1" applyAlignment="1">
      <alignment horizontal="right" vertical="center"/>
    </xf>
    <xf numFmtId="1" fontId="38" fillId="4" borderId="0" xfId="0" applyNumberFormat="1" applyFont="1" applyFill="1" applyAlignment="1">
      <alignment horizontal="right" vertical="center"/>
    </xf>
    <xf numFmtId="2" fontId="0" fillId="11" borderId="38" xfId="0" applyNumberFormat="1" applyFill="1" applyBorder="1"/>
    <xf numFmtId="2" fontId="0" fillId="11" borderId="17" xfId="0" applyNumberFormat="1" applyFill="1" applyBorder="1"/>
    <xf numFmtId="2" fontId="0" fillId="11" borderId="18" xfId="0" applyNumberFormat="1" applyFill="1" applyBorder="1"/>
    <xf numFmtId="1" fontId="0" fillId="22" borderId="38" xfId="0" applyNumberFormat="1" applyFill="1" applyBorder="1" applyAlignment="1">
      <alignment horizontal="right"/>
    </xf>
    <xf numFmtId="1" fontId="0" fillId="22" borderId="17" xfId="0" applyNumberFormat="1" applyFill="1" applyBorder="1" applyAlignment="1">
      <alignment horizontal="right" vertical="center"/>
    </xf>
    <xf numFmtId="1" fontId="0" fillId="22" borderId="18" xfId="0" applyNumberFormat="1" applyFill="1" applyBorder="1" applyAlignment="1">
      <alignment horizontal="right" vertical="center"/>
    </xf>
    <xf numFmtId="2" fontId="0" fillId="22" borderId="38" xfId="0" applyNumberFormat="1" applyFill="1" applyBorder="1"/>
    <xf numFmtId="2" fontId="0" fillId="22" borderId="17" xfId="0" applyNumberFormat="1" applyFill="1" applyBorder="1"/>
    <xf numFmtId="2" fontId="0" fillId="22" borderId="18" xfId="0" applyNumberFormat="1" applyFill="1" applyBorder="1"/>
    <xf numFmtId="1" fontId="0" fillId="4" borderId="42" xfId="0" applyNumberFormat="1" applyFill="1" applyBorder="1" applyAlignment="1">
      <alignment horizontal="center" vertical="center"/>
    </xf>
    <xf numFmtId="2" fontId="0" fillId="4" borderId="0" xfId="0" applyNumberFormat="1" applyFill="1" applyAlignment="1">
      <alignment horizontal="right"/>
    </xf>
    <xf numFmtId="2" fontId="0" fillId="4" borderId="0" xfId="0" applyNumberFormat="1" applyFill="1"/>
    <xf numFmtId="2" fontId="34" fillId="4" borderId="0" xfId="0" applyNumberFormat="1" applyFont="1" applyFill="1"/>
    <xf numFmtId="1" fontId="34" fillId="4" borderId="0" xfId="0" applyNumberFormat="1" applyFont="1" applyFill="1" applyAlignment="1">
      <alignment horizontal="center" vertical="center"/>
    </xf>
    <xf numFmtId="1" fontId="34" fillId="4" borderId="0" xfId="0" applyNumberFormat="1" applyFont="1" applyFill="1"/>
    <xf numFmtId="0" fontId="34" fillId="4" borderId="0" xfId="0" applyFont="1" applyFill="1" applyAlignment="1">
      <alignment horizontal="center" vertical="center"/>
    </xf>
    <xf numFmtId="0" fontId="34" fillId="4" borderId="0" xfId="0" applyFont="1" applyFill="1"/>
    <xf numFmtId="0" fontId="0" fillId="4" borderId="0" xfId="0" applyFill="1"/>
    <xf numFmtId="0" fontId="34" fillId="4" borderId="0" xfId="0" applyFont="1" applyFill="1" applyAlignment="1" applyProtection="1">
      <alignment horizontal="center" vertical="center" wrapText="1"/>
      <protection hidden="1"/>
    </xf>
    <xf numFmtId="1" fontId="34" fillId="4" borderId="0" xfId="0" applyNumberFormat="1" applyFont="1" applyFill="1" applyAlignment="1" applyProtection="1">
      <alignment horizontal="center" vertical="center" wrapText="1"/>
      <protection hidden="1"/>
    </xf>
    <xf numFmtId="1" fontId="34" fillId="4" borderId="10" xfId="0" applyNumberFormat="1" applyFont="1" applyFill="1" applyBorder="1" applyAlignment="1">
      <alignment horizontal="center" vertical="center"/>
    </xf>
    <xf numFmtId="1" fontId="34" fillId="4" borderId="36" xfId="0" applyNumberFormat="1" applyFont="1" applyFill="1" applyBorder="1" applyAlignment="1">
      <alignment horizontal="center" vertical="center"/>
    </xf>
    <xf numFmtId="1" fontId="34" fillId="4" borderId="30" xfId="0" applyNumberFormat="1" applyFont="1" applyFill="1" applyBorder="1" applyAlignment="1">
      <alignment vertical="center"/>
    </xf>
    <xf numFmtId="1" fontId="34" fillId="4" borderId="35" xfId="0" applyNumberFormat="1" applyFont="1" applyFill="1" applyBorder="1" applyAlignment="1">
      <alignment vertical="center"/>
    </xf>
    <xf numFmtId="1" fontId="34" fillId="4" borderId="31" xfId="0" applyNumberFormat="1" applyFont="1" applyFill="1" applyBorder="1" applyAlignment="1">
      <alignment vertical="center"/>
    </xf>
    <xf numFmtId="0" fontId="34" fillId="5" borderId="51" xfId="0" applyFont="1" applyFill="1" applyBorder="1" applyAlignment="1">
      <alignment horizontal="center" vertical="center"/>
    </xf>
    <xf numFmtId="1" fontId="34" fillId="5" borderId="43" xfId="0" applyNumberFormat="1" applyFont="1" applyFill="1" applyBorder="1" applyAlignment="1">
      <alignment horizontal="center" vertical="center"/>
    </xf>
    <xf numFmtId="1" fontId="34" fillId="5" borderId="51" xfId="0" applyNumberFormat="1" applyFont="1" applyFill="1" applyBorder="1" applyAlignment="1">
      <alignment horizontal="center" vertical="center"/>
    </xf>
    <xf numFmtId="1" fontId="34" fillId="5" borderId="32" xfId="0" applyNumberFormat="1" applyFont="1" applyFill="1" applyBorder="1" applyProtection="1">
      <protection hidden="1"/>
    </xf>
    <xf numFmtId="0" fontId="34" fillId="5" borderId="43" xfId="0" applyFont="1" applyFill="1" applyBorder="1" applyAlignment="1">
      <alignment horizontal="center" vertical="center"/>
    </xf>
    <xf numFmtId="1" fontId="34" fillId="5" borderId="33" xfId="0" applyNumberFormat="1" applyFont="1" applyFill="1" applyBorder="1" applyProtection="1">
      <protection hidden="1"/>
    </xf>
    <xf numFmtId="0" fontId="34" fillId="20" borderId="32" xfId="0" applyFont="1" applyFill="1" applyBorder="1" applyAlignment="1">
      <alignment horizontal="center" vertical="center"/>
    </xf>
    <xf numFmtId="1" fontId="34" fillId="20" borderId="32" xfId="0" applyNumberFormat="1" applyFont="1" applyFill="1" applyBorder="1" applyAlignment="1">
      <alignment horizontal="center" vertical="center"/>
    </xf>
    <xf numFmtId="1" fontId="34" fillId="20" borderId="32" xfId="0" applyNumberFormat="1" applyFont="1" applyFill="1" applyBorder="1" applyProtection="1">
      <protection hidden="1"/>
    </xf>
    <xf numFmtId="0" fontId="34" fillId="20" borderId="33" xfId="0" applyFont="1" applyFill="1" applyBorder="1" applyAlignment="1">
      <alignment horizontal="center" vertical="center"/>
    </xf>
    <xf numFmtId="1" fontId="34" fillId="20" borderId="33" xfId="0" applyNumberFormat="1" applyFont="1" applyFill="1" applyBorder="1" applyAlignment="1">
      <alignment horizontal="center" vertical="center"/>
    </xf>
    <xf numFmtId="1" fontId="34" fillId="20" borderId="38" xfId="0" applyNumberFormat="1" applyFont="1" applyFill="1" applyBorder="1" applyProtection="1">
      <protection hidden="1"/>
    </xf>
    <xf numFmtId="1" fontId="34" fillId="20" borderId="33" xfId="0" applyNumberFormat="1" applyFont="1" applyFill="1" applyBorder="1" applyProtection="1">
      <protection hidden="1"/>
    </xf>
    <xf numFmtId="0" fontId="34" fillId="21" borderId="32" xfId="0" applyFont="1" applyFill="1" applyBorder="1" applyAlignment="1">
      <alignment horizontal="center" vertical="center"/>
    </xf>
    <xf numFmtId="1" fontId="34" fillId="21" borderId="32" xfId="0" applyNumberFormat="1" applyFont="1" applyFill="1" applyBorder="1" applyAlignment="1">
      <alignment horizontal="center" vertical="center"/>
    </xf>
    <xf numFmtId="1" fontId="34" fillId="21" borderId="32" xfId="0" applyNumberFormat="1" applyFont="1" applyFill="1" applyBorder="1" applyProtection="1">
      <protection hidden="1"/>
    </xf>
    <xf numFmtId="0" fontId="34" fillId="21" borderId="33" xfId="0" applyFont="1" applyFill="1" applyBorder="1" applyAlignment="1">
      <alignment horizontal="center" vertical="center"/>
    </xf>
    <xf numFmtId="1" fontId="34" fillId="21" borderId="33" xfId="0" applyNumberFormat="1" applyFont="1" applyFill="1" applyBorder="1" applyAlignment="1">
      <alignment horizontal="center" vertical="center"/>
    </xf>
    <xf numFmtId="1" fontId="34" fillId="21" borderId="33" xfId="0" applyNumberFormat="1" applyFont="1" applyFill="1" applyBorder="1" applyProtection="1">
      <protection hidden="1"/>
    </xf>
    <xf numFmtId="0" fontId="34" fillId="16" borderId="32" xfId="0" applyFont="1" applyFill="1" applyBorder="1" applyAlignment="1">
      <alignment horizontal="center" vertical="center"/>
    </xf>
    <xf numFmtId="1" fontId="34" fillId="16" borderId="32" xfId="0" applyNumberFormat="1" applyFont="1" applyFill="1" applyBorder="1" applyAlignment="1">
      <alignment horizontal="center" vertical="center"/>
    </xf>
    <xf numFmtId="1" fontId="34" fillId="16" borderId="32" xfId="0" applyNumberFormat="1" applyFont="1" applyFill="1" applyBorder="1" applyProtection="1">
      <protection hidden="1"/>
    </xf>
    <xf numFmtId="0" fontId="34" fillId="16" borderId="33" xfId="0" applyFont="1" applyFill="1" applyBorder="1" applyAlignment="1">
      <alignment horizontal="center" vertical="center"/>
    </xf>
    <xf numFmtId="1" fontId="34" fillId="16" borderId="33" xfId="0" applyNumberFormat="1" applyFont="1" applyFill="1" applyBorder="1" applyAlignment="1">
      <alignment horizontal="center" vertical="center"/>
    </xf>
    <xf numFmtId="1" fontId="34" fillId="16" borderId="33" xfId="0" applyNumberFormat="1" applyFont="1" applyFill="1" applyBorder="1" applyProtection="1">
      <protection hidden="1"/>
    </xf>
    <xf numFmtId="0" fontId="34" fillId="11" borderId="32" xfId="0" applyFont="1" applyFill="1" applyBorder="1" applyAlignment="1">
      <alignment horizontal="center" vertical="center"/>
    </xf>
    <xf numFmtId="1" fontId="34" fillId="11" borderId="32" xfId="0" applyNumberFormat="1" applyFont="1" applyFill="1" applyBorder="1" applyAlignment="1">
      <alignment horizontal="center" vertical="center"/>
    </xf>
    <xf numFmtId="1" fontId="34" fillId="11" borderId="32" xfId="0" applyNumberFormat="1" applyFont="1" applyFill="1" applyBorder="1" applyProtection="1">
      <protection hidden="1"/>
    </xf>
    <xf numFmtId="0" fontId="34" fillId="11" borderId="33" xfId="0" applyFont="1" applyFill="1" applyBorder="1" applyAlignment="1">
      <alignment horizontal="center" vertical="center"/>
    </xf>
    <xf numFmtId="1" fontId="34" fillId="11" borderId="33" xfId="0" applyNumberFormat="1" applyFont="1" applyFill="1" applyBorder="1" applyAlignment="1">
      <alignment horizontal="center" vertical="center"/>
    </xf>
    <xf numFmtId="1" fontId="34" fillId="11" borderId="33" xfId="0" applyNumberFormat="1" applyFont="1" applyFill="1" applyBorder="1" applyProtection="1">
      <protection hidden="1"/>
    </xf>
    <xf numFmtId="0" fontId="34" fillId="22" borderId="32" xfId="0" applyFont="1" applyFill="1" applyBorder="1" applyAlignment="1">
      <alignment horizontal="center" vertical="center"/>
    </xf>
    <xf numFmtId="1" fontId="34" fillId="22" borderId="32" xfId="0" applyNumberFormat="1" applyFont="1" applyFill="1" applyBorder="1" applyAlignment="1">
      <alignment horizontal="center" vertical="center"/>
    </xf>
    <xf numFmtId="0" fontId="34" fillId="22" borderId="33" xfId="0" applyFont="1" applyFill="1" applyBorder="1" applyAlignment="1">
      <alignment horizontal="center" vertical="center"/>
    </xf>
    <xf numFmtId="1" fontId="34" fillId="22" borderId="33" xfId="0" applyNumberFormat="1" applyFont="1" applyFill="1" applyBorder="1" applyAlignment="1">
      <alignment horizontal="center" vertical="center"/>
    </xf>
    <xf numFmtId="1" fontId="34" fillId="22" borderId="33" xfId="0" applyNumberFormat="1" applyFont="1" applyFill="1" applyBorder="1" applyProtection="1">
      <protection hidden="1"/>
    </xf>
    <xf numFmtId="0" fontId="34" fillId="22" borderId="42" xfId="0" applyFont="1" applyFill="1" applyBorder="1" applyAlignment="1">
      <alignment horizontal="center" vertical="center"/>
    </xf>
    <xf numFmtId="1" fontId="34" fillId="22" borderId="42" xfId="0" applyNumberFormat="1" applyFont="1" applyFill="1" applyBorder="1" applyAlignment="1">
      <alignment horizontal="center" vertical="center"/>
    </xf>
    <xf numFmtId="1" fontId="34" fillId="22" borderId="42" xfId="0" applyNumberFormat="1" applyFont="1" applyFill="1" applyBorder="1" applyProtection="1">
      <protection hidden="1"/>
    </xf>
    <xf numFmtId="0" fontId="0" fillId="4" borderId="0" xfId="0" applyFill="1" applyProtection="1">
      <protection hidden="1"/>
    </xf>
    <xf numFmtId="1" fontId="34" fillId="4" borderId="33" xfId="0" applyNumberFormat="1" applyFont="1" applyFill="1" applyBorder="1" applyProtection="1">
      <protection hidden="1"/>
    </xf>
    <xf numFmtId="1" fontId="34" fillId="4" borderId="42" xfId="0" applyNumberFormat="1" applyFont="1" applyFill="1" applyBorder="1" applyProtection="1">
      <protection hidden="1"/>
    </xf>
    <xf numFmtId="1" fontId="0" fillId="4" borderId="14" xfId="0" applyNumberFormat="1" applyFill="1" applyBorder="1" applyAlignment="1">
      <alignment vertical="center"/>
    </xf>
    <xf numFmtId="1" fontId="0" fillId="4" borderId="27" xfId="0" applyNumberFormat="1" applyFill="1" applyBorder="1" applyAlignment="1">
      <alignment vertical="center"/>
    </xf>
    <xf numFmtId="1" fontId="0" fillId="4" borderId="34" xfId="0" applyNumberFormat="1" applyFill="1" applyBorder="1" applyAlignment="1">
      <alignment vertical="center"/>
    </xf>
    <xf numFmtId="1" fontId="39" fillId="5" borderId="17" xfId="0" applyNumberFormat="1" applyFont="1" applyFill="1" applyBorder="1" applyAlignment="1">
      <alignment horizontal="right" vertical="center"/>
    </xf>
    <xf numFmtId="1" fontId="39" fillId="19" borderId="38" xfId="0" applyNumberFormat="1" applyFont="1" applyFill="1" applyBorder="1" applyAlignment="1">
      <alignment horizontal="right"/>
    </xf>
    <xf numFmtId="1" fontId="39" fillId="20" borderId="17" xfId="0" applyNumberFormat="1" applyFont="1" applyFill="1" applyBorder="1" applyAlignment="1">
      <alignment horizontal="right" vertical="center"/>
    </xf>
    <xf numFmtId="1" fontId="39" fillId="21" borderId="17" xfId="0" applyNumberFormat="1" applyFont="1" applyFill="1" applyBorder="1" applyAlignment="1">
      <alignment horizontal="right" vertical="center"/>
    </xf>
    <xf numFmtId="1" fontId="39" fillId="16" borderId="38" xfId="0" applyNumberFormat="1" applyFont="1" applyFill="1" applyBorder="1" applyAlignment="1">
      <alignment horizontal="right"/>
    </xf>
    <xf numFmtId="1" fontId="39" fillId="22" borderId="17" xfId="0" applyNumberFormat="1" applyFont="1" applyFill="1" applyBorder="1" applyAlignment="1">
      <alignment horizontal="right" vertical="center"/>
    </xf>
    <xf numFmtId="1" fontId="0" fillId="4" borderId="37" xfId="0" applyNumberFormat="1" applyFill="1" applyBorder="1" applyAlignment="1">
      <alignment vertical="center"/>
    </xf>
    <xf numFmtId="1" fontId="0" fillId="28" borderId="17" xfId="0" applyNumberFormat="1" applyFill="1" applyBorder="1" applyAlignment="1">
      <alignment horizontal="center" vertical="center"/>
    </xf>
    <xf numFmtId="1" fontId="0" fillId="29" borderId="17" xfId="0" applyNumberFormat="1" applyFill="1" applyBorder="1" applyAlignment="1">
      <alignment horizontal="center" vertical="center"/>
    </xf>
    <xf numFmtId="1" fontId="0" fillId="13" borderId="17" xfId="0" applyNumberFormat="1" applyFill="1" applyBorder="1" applyAlignment="1">
      <alignment horizontal="center" vertical="center"/>
    </xf>
    <xf numFmtId="1" fontId="0" fillId="28" borderId="17" xfId="0" applyNumberFormat="1" applyFill="1" applyBorder="1" applyAlignment="1">
      <alignment horizontal="center"/>
    </xf>
    <xf numFmtId="1" fontId="0" fillId="29" borderId="17" xfId="0" applyNumberFormat="1" applyFill="1" applyBorder="1" applyAlignment="1">
      <alignment horizontal="center"/>
    </xf>
    <xf numFmtId="1" fontId="0" fillId="13" borderId="17" xfId="0" applyNumberFormat="1" applyFill="1" applyBorder="1" applyAlignment="1">
      <alignment horizontal="center"/>
    </xf>
    <xf numFmtId="1" fontId="0" fillId="30" borderId="17" xfId="0" applyNumberFormat="1" applyFill="1" applyBorder="1" applyAlignment="1">
      <alignment horizontal="center" vertical="center"/>
    </xf>
    <xf numFmtId="2" fontId="0" fillId="28" borderId="23" xfId="0" applyNumberFormat="1" applyFill="1" applyBorder="1" applyAlignment="1">
      <alignment horizontal="center" vertical="center"/>
    </xf>
    <xf numFmtId="2" fontId="0" fillId="28" borderId="23" xfId="0" applyNumberFormat="1" applyFill="1" applyBorder="1" applyAlignment="1">
      <alignment horizontal="center"/>
    </xf>
    <xf numFmtId="2" fontId="0" fillId="29" borderId="17" xfId="0" applyNumberFormat="1" applyFill="1" applyBorder="1" applyAlignment="1">
      <alignment horizontal="center" vertical="center"/>
    </xf>
    <xf numFmtId="2" fontId="0" fillId="29" borderId="17" xfId="0" applyNumberFormat="1" applyFill="1" applyBorder="1" applyAlignment="1">
      <alignment horizontal="center"/>
    </xf>
    <xf numFmtId="2" fontId="0" fillId="13" borderId="17" xfId="0" applyNumberFormat="1" applyFill="1" applyBorder="1" applyAlignment="1">
      <alignment horizontal="center" vertical="center"/>
    </xf>
    <xf numFmtId="2" fontId="0" fillId="13" borderId="17" xfId="0" applyNumberFormat="1" applyFill="1" applyBorder="1" applyAlignment="1">
      <alignment horizontal="center"/>
    </xf>
    <xf numFmtId="1" fontId="34" fillId="22" borderId="32" xfId="0" applyNumberFormat="1" applyFont="1" applyFill="1" applyBorder="1" applyProtection="1">
      <protection hidden="1"/>
    </xf>
    <xf numFmtId="0" fontId="34" fillId="5" borderId="32" xfId="0" applyFont="1" applyFill="1" applyBorder="1" applyAlignment="1">
      <alignment horizontal="center" vertical="center"/>
    </xf>
    <xf numFmtId="0" fontId="34" fillId="5" borderId="33" xfId="0" applyFont="1" applyFill="1" applyBorder="1" applyAlignment="1">
      <alignment horizontal="center" vertical="center"/>
    </xf>
    <xf numFmtId="0" fontId="44" fillId="4" borderId="8" xfId="0" applyFont="1" applyFill="1" applyBorder="1" applyAlignment="1">
      <alignment horizontal="center" vertical="center"/>
    </xf>
    <xf numFmtId="0" fontId="44" fillId="4" borderId="32" xfId="0" applyFont="1" applyFill="1" applyBorder="1" applyAlignment="1">
      <alignment horizontal="center" vertical="center"/>
    </xf>
    <xf numFmtId="1" fontId="44" fillId="4" borderId="41" xfId="0" applyNumberFormat="1" applyFont="1" applyFill="1" applyBorder="1" applyAlignment="1">
      <alignment horizontal="center" vertical="center"/>
    </xf>
    <xf numFmtId="1" fontId="0" fillId="28" borderId="18" xfId="0" applyNumberFormat="1" applyFill="1" applyBorder="1" applyAlignment="1">
      <alignment horizontal="center"/>
    </xf>
    <xf numFmtId="1" fontId="0" fillId="29" borderId="18" xfId="0" applyNumberFormat="1" applyFill="1" applyBorder="1" applyAlignment="1">
      <alignment horizontal="center"/>
    </xf>
    <xf numFmtId="1" fontId="0" fillId="6" borderId="20" xfId="0" applyNumberFormat="1" applyFill="1" applyBorder="1" applyAlignment="1">
      <alignment horizontal="center" vertical="center"/>
    </xf>
    <xf numFmtId="1" fontId="0" fillId="6" borderId="20" xfId="0" applyNumberFormat="1" applyFill="1" applyBorder="1" applyAlignment="1">
      <alignment horizontal="center"/>
    </xf>
    <xf numFmtId="1" fontId="0" fillId="6" borderId="21" xfId="0" applyNumberFormat="1" applyFill="1" applyBorder="1" applyAlignment="1">
      <alignment horizontal="center"/>
    </xf>
    <xf numFmtId="1" fontId="11" fillId="4" borderId="34" xfId="0" applyNumberFormat="1" applyFont="1" applyFill="1" applyBorder="1" applyAlignment="1">
      <alignment horizontal="center" vertical="center"/>
    </xf>
    <xf numFmtId="1" fontId="11" fillId="4" borderId="14" xfId="0" applyNumberFormat="1" applyFont="1" applyFill="1" applyBorder="1" applyAlignment="1">
      <alignment horizontal="center" vertical="center"/>
    </xf>
    <xf numFmtId="1" fontId="11" fillId="4" borderId="15" xfId="0" applyNumberFormat="1" applyFont="1" applyFill="1" applyBorder="1" applyAlignment="1">
      <alignment horizontal="center" vertical="center"/>
    </xf>
    <xf numFmtId="1" fontId="11" fillId="4" borderId="39" xfId="0" applyNumberFormat="1" applyFont="1" applyFill="1" applyBorder="1" applyAlignment="1">
      <alignment horizontal="center"/>
    </xf>
    <xf numFmtId="1" fontId="11" fillId="4" borderId="23" xfId="0" applyNumberFormat="1" applyFont="1" applyFill="1" applyBorder="1" applyAlignment="1">
      <alignment horizontal="center"/>
    </xf>
    <xf numFmtId="1" fontId="11" fillId="4" borderId="39" xfId="0" applyNumberFormat="1" applyFont="1" applyFill="1" applyBorder="1" applyAlignment="1">
      <alignment horizontal="center" vertical="center"/>
    </xf>
    <xf numFmtId="1" fontId="11" fillId="4" borderId="23" xfId="0" applyNumberFormat="1" applyFont="1" applyFill="1" applyBorder="1" applyAlignment="1">
      <alignment horizontal="center" vertical="center"/>
    </xf>
    <xf numFmtId="1" fontId="0" fillId="4" borderId="49" xfId="0" applyNumberFormat="1" applyFill="1" applyBorder="1" applyAlignment="1">
      <alignment horizontal="center" vertical="center"/>
    </xf>
    <xf numFmtId="2" fontId="0" fillId="6" borderId="45" xfId="0" applyNumberFormat="1" applyFill="1" applyBorder="1" applyAlignment="1">
      <alignment horizontal="center" vertical="center"/>
    </xf>
    <xf numFmtId="2" fontId="0" fillId="6" borderId="45" xfId="0" applyNumberFormat="1" applyFill="1" applyBorder="1" applyAlignment="1">
      <alignment horizontal="center"/>
    </xf>
    <xf numFmtId="1" fontId="44" fillId="4" borderId="32" xfId="0" applyNumberFormat="1" applyFont="1" applyFill="1" applyBorder="1" applyAlignment="1">
      <alignment horizontal="center" vertical="center"/>
    </xf>
    <xf numFmtId="1" fontId="11" fillId="4" borderId="34" xfId="0" applyNumberFormat="1" applyFont="1" applyFill="1" applyBorder="1" applyAlignment="1">
      <alignment horizontal="center"/>
    </xf>
    <xf numFmtId="1" fontId="11" fillId="4" borderId="14" xfId="0" applyNumberFormat="1" applyFont="1" applyFill="1" applyBorder="1" applyAlignment="1">
      <alignment horizontal="center"/>
    </xf>
    <xf numFmtId="1" fontId="11" fillId="4" borderId="15" xfId="0" applyNumberFormat="1" applyFont="1" applyFill="1" applyBorder="1" applyAlignment="1">
      <alignment horizontal="center"/>
    </xf>
    <xf numFmtId="2" fontId="0" fillId="13" borderId="18" xfId="0" applyNumberFormat="1" applyFill="1" applyBorder="1" applyAlignment="1">
      <alignment horizontal="center"/>
    </xf>
    <xf numFmtId="2" fontId="0" fillId="29" borderId="18" xfId="0" applyNumberFormat="1" applyFill="1" applyBorder="1" applyAlignment="1">
      <alignment horizontal="center"/>
    </xf>
    <xf numFmtId="2" fontId="0" fillId="30" borderId="20" xfId="0" applyNumberFormat="1" applyFill="1" applyBorder="1" applyAlignment="1">
      <alignment horizontal="center" vertical="center"/>
    </xf>
    <xf numFmtId="2" fontId="0" fillId="30" borderId="21" xfId="0" applyNumberFormat="1" applyFill="1" applyBorder="1" applyAlignment="1">
      <alignment horizontal="center" vertical="center"/>
    </xf>
    <xf numFmtId="1" fontId="0" fillId="31" borderId="55" xfId="0" applyNumberFormat="1" applyFill="1" applyBorder="1" applyAlignment="1">
      <alignment horizontal="center" vertical="center"/>
    </xf>
    <xf numFmtId="1" fontId="0" fillId="31" borderId="56" xfId="0" applyNumberFormat="1" applyFill="1" applyBorder="1" applyAlignment="1">
      <alignment horizontal="center" vertical="center"/>
    </xf>
    <xf numFmtId="1" fontId="0" fillId="31" borderId="57" xfId="0" applyNumberFormat="1" applyFill="1" applyBorder="1" applyAlignment="1">
      <alignment horizontal="center" vertical="center"/>
    </xf>
    <xf numFmtId="1" fontId="30" fillId="4" borderId="14" xfId="0" applyNumberFormat="1" applyFont="1" applyFill="1" applyBorder="1" applyAlignment="1">
      <alignment horizontal="center" vertical="center"/>
    </xf>
    <xf numFmtId="1" fontId="30" fillId="4" borderId="17" xfId="0" applyNumberFormat="1" applyFont="1" applyFill="1" applyBorder="1" applyAlignment="1">
      <alignment horizontal="center" vertical="center"/>
    </xf>
    <xf numFmtId="1" fontId="30" fillId="4" borderId="20" xfId="0" applyNumberFormat="1" applyFont="1" applyFill="1" applyBorder="1" applyAlignment="1">
      <alignment horizontal="center" vertical="center"/>
    </xf>
    <xf numFmtId="0" fontId="0" fillId="4" borderId="59" xfId="0" applyFill="1" applyBorder="1"/>
    <xf numFmtId="0" fontId="0" fillId="4" borderId="0" xfId="0" applyFill="1" applyAlignment="1" applyProtection="1">
      <alignment horizontal="center"/>
      <protection hidden="1"/>
    </xf>
    <xf numFmtId="0" fontId="0" fillId="4" borderId="8" xfId="0" applyFill="1" applyBorder="1" applyAlignment="1" applyProtection="1">
      <alignment horizontal="right" wrapText="1"/>
      <protection hidden="1"/>
    </xf>
    <xf numFmtId="0" fontId="0" fillId="4" borderId="3" xfId="0" applyFill="1" applyBorder="1" applyAlignment="1" applyProtection="1">
      <alignment horizontal="right" wrapText="1"/>
      <protection hidden="1"/>
    </xf>
    <xf numFmtId="1" fontId="45" fillId="4" borderId="3" xfId="0" applyNumberFormat="1" applyFont="1" applyFill="1" applyBorder="1" applyAlignment="1" applyProtection="1">
      <alignment horizontal="right"/>
      <protection hidden="1"/>
    </xf>
    <xf numFmtId="1" fontId="34" fillId="16" borderId="51" xfId="0" applyNumberFormat="1" applyFont="1" applyFill="1" applyBorder="1" applyAlignment="1" applyProtection="1">
      <alignment horizontal="right"/>
      <protection locked="0"/>
    </xf>
    <xf numFmtId="1" fontId="34" fillId="4" borderId="0" xfId="0" applyNumberFormat="1" applyFont="1" applyFill="1" applyAlignment="1" applyProtection="1">
      <alignment horizontal="right"/>
      <protection locked="0"/>
    </xf>
    <xf numFmtId="1" fontId="34" fillId="4" borderId="0" xfId="0" applyNumberFormat="1" applyFont="1" applyFill="1" applyProtection="1">
      <protection hidden="1"/>
    </xf>
    <xf numFmtId="0" fontId="34" fillId="4" borderId="0" xfId="0" applyFont="1" applyFill="1" applyProtection="1">
      <protection hidden="1"/>
    </xf>
    <xf numFmtId="1" fontId="0" fillId="4" borderId="0" xfId="0" applyNumberFormat="1" applyFill="1" applyProtection="1">
      <protection hidden="1"/>
    </xf>
    <xf numFmtId="1" fontId="34" fillId="16" borderId="43" xfId="0" applyNumberFormat="1" applyFont="1" applyFill="1" applyBorder="1" applyAlignment="1" applyProtection="1">
      <alignment horizontal="right"/>
      <protection locked="0"/>
    </xf>
    <xf numFmtId="0" fontId="34" fillId="4" borderId="42" xfId="0" applyFont="1" applyFill="1" applyBorder="1" applyAlignment="1" applyProtection="1">
      <alignment horizontal="right"/>
      <protection hidden="1"/>
    </xf>
    <xf numFmtId="1" fontId="34" fillId="4" borderId="52" xfId="0" applyNumberFormat="1" applyFont="1" applyFill="1" applyBorder="1" applyAlignment="1" applyProtection="1">
      <alignment horizontal="right"/>
      <protection hidden="1"/>
    </xf>
    <xf numFmtId="1" fontId="34" fillId="4" borderId="0" xfId="0" applyNumberFormat="1" applyFont="1" applyFill="1" applyAlignment="1" applyProtection="1">
      <alignment horizontal="right"/>
      <protection hidden="1"/>
    </xf>
    <xf numFmtId="0" fontId="34" fillId="4" borderId="0" xfId="0" applyFont="1" applyFill="1" applyAlignment="1" applyProtection="1">
      <alignment horizontal="right"/>
      <protection hidden="1"/>
    </xf>
    <xf numFmtId="1" fontId="34" fillId="4" borderId="13" xfId="0" applyNumberFormat="1" applyFont="1" applyFill="1" applyBorder="1" applyAlignment="1" applyProtection="1">
      <alignment horizontal="right"/>
      <protection hidden="1"/>
    </xf>
    <xf numFmtId="0" fontId="34" fillId="4" borderId="16" xfId="0" applyFont="1" applyFill="1" applyBorder="1" applyAlignment="1" applyProtection="1">
      <alignment horizontal="right"/>
      <protection hidden="1"/>
    </xf>
    <xf numFmtId="1" fontId="46" fillId="4" borderId="0" xfId="0" applyNumberFormat="1" applyFont="1" applyFill="1" applyProtection="1">
      <protection hidden="1"/>
    </xf>
    <xf numFmtId="0" fontId="34" fillId="4" borderId="19" xfId="0" applyFont="1" applyFill="1" applyBorder="1" applyAlignment="1" applyProtection="1">
      <alignment horizontal="right"/>
      <protection hidden="1"/>
    </xf>
    <xf numFmtId="0" fontId="34" fillId="4" borderId="36" xfId="0" applyFont="1" applyFill="1" applyBorder="1" applyAlignment="1" applyProtection="1">
      <alignment horizontal="right"/>
      <protection hidden="1"/>
    </xf>
    <xf numFmtId="1" fontId="34" fillId="16" borderId="36" xfId="0" applyNumberFormat="1" applyFont="1" applyFill="1" applyBorder="1" applyAlignment="1" applyProtection="1">
      <alignment horizontal="right"/>
      <protection locked="0"/>
    </xf>
    <xf numFmtId="0" fontId="34" fillId="4" borderId="0" xfId="0" applyFont="1" applyFill="1" applyAlignment="1" applyProtection="1">
      <alignment horizontal="center" vertical="center"/>
      <protection hidden="1"/>
    </xf>
    <xf numFmtId="0" fontId="34" fillId="4" borderId="32" xfId="0" applyFont="1" applyFill="1" applyBorder="1" applyAlignment="1" applyProtection="1">
      <alignment horizontal="center" vertical="center"/>
      <protection hidden="1"/>
    </xf>
    <xf numFmtId="1" fontId="34" fillId="4" borderId="32" xfId="0" applyNumberFormat="1" applyFont="1" applyFill="1" applyBorder="1" applyAlignment="1" applyProtection="1">
      <alignment horizontal="center" vertical="center"/>
      <protection hidden="1"/>
    </xf>
    <xf numFmtId="2" fontId="34" fillId="4" borderId="36" xfId="0" applyNumberFormat="1" applyFont="1" applyFill="1" applyBorder="1" applyProtection="1">
      <protection hidden="1"/>
    </xf>
    <xf numFmtId="0" fontId="34" fillId="4" borderId="42" xfId="0" applyFont="1" applyFill="1" applyBorder="1" applyAlignment="1" applyProtection="1">
      <alignment horizontal="center" vertical="center"/>
      <protection hidden="1"/>
    </xf>
    <xf numFmtId="1" fontId="34" fillId="4" borderId="20" xfId="0" applyNumberFormat="1" applyFont="1" applyFill="1" applyBorder="1" applyAlignment="1" applyProtection="1">
      <alignment horizontal="center" vertical="center"/>
      <protection hidden="1"/>
    </xf>
    <xf numFmtId="1" fontId="34" fillId="4" borderId="21" xfId="0" applyNumberFormat="1" applyFont="1" applyFill="1" applyBorder="1" applyAlignment="1" applyProtection="1">
      <alignment horizontal="center" vertical="center"/>
      <protection hidden="1"/>
    </xf>
    <xf numFmtId="1" fontId="34" fillId="4" borderId="42" xfId="0" applyNumberFormat="1" applyFont="1" applyFill="1" applyBorder="1" applyAlignment="1" applyProtection="1">
      <alignment horizontal="center" vertical="center"/>
      <protection hidden="1"/>
    </xf>
    <xf numFmtId="1" fontId="34" fillId="4" borderId="55" xfId="0" applyNumberFormat="1" applyFont="1" applyFill="1" applyBorder="1" applyAlignment="1" applyProtection="1">
      <alignment horizontal="right" vertical="center"/>
      <protection hidden="1"/>
    </xf>
    <xf numFmtId="1" fontId="34" fillId="4" borderId="56" xfId="0" applyNumberFormat="1" applyFont="1" applyFill="1" applyBorder="1" applyProtection="1">
      <protection hidden="1"/>
    </xf>
    <xf numFmtId="1" fontId="34" fillId="4" borderId="61" xfId="0" applyNumberFormat="1" applyFont="1" applyFill="1" applyBorder="1" applyProtection="1">
      <protection hidden="1"/>
    </xf>
    <xf numFmtId="1" fontId="34" fillId="4" borderId="36" xfId="0" applyNumberFormat="1" applyFont="1" applyFill="1" applyBorder="1" applyAlignment="1" applyProtection="1">
      <alignment horizontal="right"/>
      <protection hidden="1"/>
    </xf>
    <xf numFmtId="1" fontId="34" fillId="4" borderId="41" xfId="0" applyNumberFormat="1" applyFont="1" applyFill="1" applyBorder="1" applyAlignment="1" applyProtection="1">
      <alignment horizontal="center" vertical="center"/>
      <protection hidden="1"/>
    </xf>
    <xf numFmtId="1" fontId="34" fillId="17" borderId="39" xfId="0" applyNumberFormat="1" applyFont="1" applyFill="1" applyBorder="1" applyAlignment="1" applyProtection="1">
      <alignment horizontal="right" vertical="center"/>
      <protection hidden="1"/>
    </xf>
    <xf numFmtId="1" fontId="34" fillId="17" borderId="23" xfId="0" applyNumberFormat="1" applyFont="1" applyFill="1" applyBorder="1" applyAlignment="1" applyProtection="1">
      <alignment horizontal="right" vertical="center"/>
      <protection hidden="1"/>
    </xf>
    <xf numFmtId="1" fontId="34" fillId="17" borderId="24" xfId="0" applyNumberFormat="1" applyFont="1" applyFill="1" applyBorder="1" applyAlignment="1" applyProtection="1">
      <alignment horizontal="right" vertical="center"/>
      <protection hidden="1"/>
    </xf>
    <xf numFmtId="2" fontId="34" fillId="17" borderId="39" xfId="0" applyNumberFormat="1" applyFont="1" applyFill="1" applyBorder="1" applyAlignment="1" applyProtection="1">
      <alignment horizontal="right" vertical="center"/>
      <protection hidden="1"/>
    </xf>
    <xf numFmtId="2" fontId="34" fillId="17" borderId="23" xfId="0" applyNumberFormat="1" applyFont="1" applyFill="1" applyBorder="1" applyAlignment="1" applyProtection="1">
      <alignment horizontal="right" vertical="center"/>
      <protection hidden="1"/>
    </xf>
    <xf numFmtId="2" fontId="0" fillId="17" borderId="23" xfId="0" applyNumberFormat="1" applyFill="1" applyBorder="1" applyAlignment="1">
      <alignment horizontal="right" vertical="center"/>
    </xf>
    <xf numFmtId="2" fontId="34" fillId="17" borderId="24" xfId="0" applyNumberFormat="1" applyFont="1" applyFill="1" applyBorder="1" applyAlignment="1" applyProtection="1">
      <alignment horizontal="right" vertical="center"/>
      <protection hidden="1"/>
    </xf>
    <xf numFmtId="1" fontId="34" fillId="17" borderId="22" xfId="0" applyNumberFormat="1" applyFont="1" applyFill="1" applyBorder="1" applyAlignment="1" applyProtection="1">
      <alignment horizontal="center" vertical="center"/>
      <protection hidden="1"/>
    </xf>
    <xf numFmtId="2" fontId="34" fillId="17" borderId="23" xfId="0" applyNumberFormat="1" applyFont="1" applyFill="1" applyBorder="1" applyAlignment="1" applyProtection="1">
      <alignment vertical="center"/>
      <protection hidden="1"/>
    </xf>
    <xf numFmtId="2" fontId="34" fillId="17" borderId="58" xfId="0" applyNumberFormat="1" applyFont="1" applyFill="1" applyBorder="1" applyAlignment="1" applyProtection="1">
      <alignment vertical="center"/>
      <protection hidden="1"/>
    </xf>
    <xf numFmtId="1" fontId="34" fillId="4" borderId="33" xfId="0" applyNumberFormat="1" applyFont="1" applyFill="1" applyBorder="1" applyAlignment="1" applyProtection="1">
      <alignment horizontal="center" vertical="center"/>
      <protection hidden="1"/>
    </xf>
    <xf numFmtId="1" fontId="34" fillId="18" borderId="38" xfId="0" applyNumberFormat="1" applyFont="1" applyFill="1" applyBorder="1" applyAlignment="1" applyProtection="1">
      <alignment horizontal="right" vertical="center"/>
      <protection hidden="1"/>
    </xf>
    <xf numFmtId="1" fontId="34" fillId="18" borderId="17" xfId="0" applyNumberFormat="1" applyFont="1" applyFill="1" applyBorder="1" applyAlignment="1" applyProtection="1">
      <alignment horizontal="right" vertical="center"/>
      <protection hidden="1"/>
    </xf>
    <xf numFmtId="1" fontId="34" fillId="18" borderId="18" xfId="0" applyNumberFormat="1" applyFont="1" applyFill="1" applyBorder="1" applyAlignment="1" applyProtection="1">
      <alignment horizontal="right" vertical="center"/>
      <protection hidden="1"/>
    </xf>
    <xf numFmtId="2" fontId="34" fillId="18" borderId="38" xfId="0" applyNumberFormat="1" applyFont="1" applyFill="1" applyBorder="1" applyAlignment="1" applyProtection="1">
      <alignment horizontal="right" vertical="center"/>
      <protection hidden="1"/>
    </xf>
    <xf numFmtId="2" fontId="34" fillId="18" borderId="17" xfId="0" applyNumberFormat="1" applyFont="1" applyFill="1" applyBorder="1" applyAlignment="1" applyProtection="1">
      <alignment horizontal="right" vertical="center"/>
      <protection hidden="1"/>
    </xf>
    <xf numFmtId="2" fontId="0" fillId="18" borderId="17" xfId="0" applyNumberFormat="1" applyFill="1" applyBorder="1" applyAlignment="1">
      <alignment horizontal="right" vertical="center"/>
    </xf>
    <xf numFmtId="2" fontId="34" fillId="18" borderId="18" xfId="0" applyNumberFormat="1" applyFont="1" applyFill="1" applyBorder="1" applyAlignment="1" applyProtection="1">
      <alignment horizontal="right" vertical="center"/>
      <protection hidden="1"/>
    </xf>
    <xf numFmtId="1" fontId="34" fillId="18" borderId="16" xfId="0" applyNumberFormat="1" applyFont="1" applyFill="1" applyBorder="1" applyAlignment="1" applyProtection="1">
      <alignment horizontal="center" vertical="center"/>
      <protection hidden="1"/>
    </xf>
    <xf numFmtId="2" fontId="34" fillId="18" borderId="17" xfId="0" applyNumberFormat="1" applyFont="1" applyFill="1" applyBorder="1" applyAlignment="1" applyProtection="1">
      <alignment vertical="center"/>
      <protection hidden="1"/>
    </xf>
    <xf numFmtId="2" fontId="34" fillId="18" borderId="28" xfId="0" applyNumberFormat="1" applyFont="1" applyFill="1" applyBorder="1" applyAlignment="1" applyProtection="1">
      <alignment vertical="center"/>
      <protection hidden="1"/>
    </xf>
    <xf numFmtId="1" fontId="34" fillId="5" borderId="38" xfId="0" applyNumberFormat="1" applyFont="1" applyFill="1" applyBorder="1" applyProtection="1">
      <protection hidden="1"/>
    </xf>
    <xf numFmtId="1" fontId="34" fillId="5" borderId="17" xfId="0" applyNumberFormat="1" applyFont="1" applyFill="1" applyBorder="1" applyAlignment="1" applyProtection="1">
      <alignment horizontal="center" vertical="center"/>
      <protection hidden="1"/>
    </xf>
    <xf numFmtId="1" fontId="34" fillId="5" borderId="18" xfId="0" applyNumberFormat="1" applyFont="1" applyFill="1" applyBorder="1" applyAlignment="1" applyProtection="1">
      <alignment horizontal="center" vertical="center"/>
      <protection hidden="1"/>
    </xf>
    <xf numFmtId="2" fontId="34" fillId="5" borderId="38" xfId="0" applyNumberFormat="1" applyFont="1" applyFill="1" applyBorder="1" applyProtection="1">
      <protection hidden="1"/>
    </xf>
    <xf numFmtId="2" fontId="34" fillId="5" borderId="17" xfId="0" applyNumberFormat="1" applyFont="1" applyFill="1" applyBorder="1" applyProtection="1">
      <protection hidden="1"/>
    </xf>
    <xf numFmtId="2" fontId="34" fillId="5" borderId="18" xfId="0" applyNumberFormat="1" applyFont="1" applyFill="1" applyBorder="1" applyProtection="1">
      <protection hidden="1"/>
    </xf>
    <xf numFmtId="1" fontId="34" fillId="5" borderId="16" xfId="0" applyNumberFormat="1" applyFont="1" applyFill="1" applyBorder="1" applyAlignment="1" applyProtection="1">
      <alignment horizontal="center" vertical="center"/>
      <protection hidden="1"/>
    </xf>
    <xf numFmtId="2" fontId="34" fillId="5" borderId="17" xfId="0" applyNumberFormat="1" applyFont="1" applyFill="1" applyBorder="1" applyAlignment="1" applyProtection="1">
      <alignment vertical="center"/>
      <protection hidden="1"/>
    </xf>
    <xf numFmtId="2" fontId="34" fillId="5" borderId="28" xfId="0" applyNumberFormat="1" applyFont="1" applyFill="1" applyBorder="1" applyAlignment="1" applyProtection="1">
      <alignment vertical="center"/>
      <protection hidden="1"/>
    </xf>
    <xf numFmtId="1" fontId="34" fillId="19" borderId="38" xfId="0" applyNumberFormat="1" applyFont="1" applyFill="1" applyBorder="1" applyAlignment="1" applyProtection="1">
      <alignment horizontal="right" vertical="center"/>
      <protection hidden="1"/>
    </xf>
    <xf numFmtId="1" fontId="34" fillId="19" borderId="17" xfId="0" applyNumberFormat="1" applyFont="1" applyFill="1" applyBorder="1" applyAlignment="1" applyProtection="1">
      <alignment horizontal="right" vertical="center"/>
      <protection hidden="1"/>
    </xf>
    <xf numFmtId="1" fontId="34" fillId="19" borderId="17" xfId="0" applyNumberFormat="1" applyFont="1" applyFill="1" applyBorder="1" applyAlignment="1" applyProtection="1">
      <alignment horizontal="right"/>
      <protection hidden="1"/>
    </xf>
    <xf numFmtId="1" fontId="34" fillId="19" borderId="18" xfId="0" applyNumberFormat="1" applyFont="1" applyFill="1" applyBorder="1" applyAlignment="1" applyProtection="1">
      <alignment horizontal="right" vertical="center"/>
      <protection hidden="1"/>
    </xf>
    <xf numFmtId="2" fontId="34" fillId="19" borderId="38" xfId="0" applyNumberFormat="1" applyFont="1" applyFill="1" applyBorder="1" applyAlignment="1" applyProtection="1">
      <alignment horizontal="right" vertical="center"/>
      <protection hidden="1"/>
    </xf>
    <xf numFmtId="2" fontId="34" fillId="19" borderId="17" xfId="0" applyNumberFormat="1" applyFont="1" applyFill="1" applyBorder="1" applyAlignment="1" applyProtection="1">
      <alignment horizontal="right" vertical="center"/>
      <protection hidden="1"/>
    </xf>
    <xf numFmtId="2" fontId="0" fillId="19" borderId="17" xfId="0" applyNumberFormat="1" applyFill="1" applyBorder="1" applyAlignment="1">
      <alignment horizontal="right"/>
    </xf>
    <xf numFmtId="2" fontId="34" fillId="19" borderId="18" xfId="0" applyNumberFormat="1" applyFont="1" applyFill="1" applyBorder="1" applyAlignment="1" applyProtection="1">
      <alignment horizontal="right" vertical="center"/>
      <protection hidden="1"/>
    </xf>
    <xf numFmtId="1" fontId="34" fillId="19" borderId="16" xfId="0" applyNumberFormat="1" applyFont="1" applyFill="1" applyBorder="1" applyAlignment="1" applyProtection="1">
      <alignment horizontal="center" vertical="center"/>
      <protection hidden="1"/>
    </xf>
    <xf numFmtId="2" fontId="34" fillId="19" borderId="17" xfId="0" applyNumberFormat="1" applyFont="1" applyFill="1" applyBorder="1" applyAlignment="1" applyProtection="1">
      <alignment vertical="center"/>
      <protection hidden="1"/>
    </xf>
    <xf numFmtId="2" fontId="34" fillId="19" borderId="28" xfId="0" applyNumberFormat="1" applyFont="1" applyFill="1" applyBorder="1" applyAlignment="1" applyProtection="1">
      <alignment vertical="center"/>
      <protection hidden="1"/>
    </xf>
    <xf numFmtId="1" fontId="47" fillId="20" borderId="17" xfId="0" applyNumberFormat="1" applyFont="1" applyFill="1" applyBorder="1" applyAlignment="1" applyProtection="1">
      <alignment horizontal="center" vertical="center"/>
      <protection hidden="1"/>
    </xf>
    <xf numFmtId="1" fontId="34" fillId="20" borderId="17" xfId="0" applyNumberFormat="1" applyFont="1" applyFill="1" applyBorder="1" applyAlignment="1" applyProtection="1">
      <alignment horizontal="center" vertical="center"/>
      <protection hidden="1"/>
    </xf>
    <xf numFmtId="1" fontId="47" fillId="20" borderId="18" xfId="0" applyNumberFormat="1" applyFont="1" applyFill="1" applyBorder="1" applyAlignment="1" applyProtection="1">
      <alignment horizontal="center" vertical="center"/>
      <protection hidden="1"/>
    </xf>
    <xf numFmtId="2" fontId="34" fillId="20" borderId="38" xfId="0" applyNumberFormat="1" applyFont="1" applyFill="1" applyBorder="1" applyProtection="1">
      <protection hidden="1"/>
    </xf>
    <xf numFmtId="2" fontId="34" fillId="20" borderId="17" xfId="0" applyNumberFormat="1" applyFont="1" applyFill="1" applyBorder="1" applyProtection="1">
      <protection hidden="1"/>
    </xf>
    <xf numFmtId="2" fontId="34" fillId="20" borderId="18" xfId="0" applyNumberFormat="1" applyFont="1" applyFill="1" applyBorder="1" applyProtection="1">
      <protection hidden="1"/>
    </xf>
    <xf numFmtId="1" fontId="34" fillId="20" borderId="16" xfId="0" applyNumberFormat="1" applyFont="1" applyFill="1" applyBorder="1" applyAlignment="1" applyProtection="1">
      <alignment horizontal="center" vertical="center"/>
      <protection hidden="1"/>
    </xf>
    <xf numFmtId="2" fontId="34" fillId="20" borderId="17" xfId="0" applyNumberFormat="1" applyFont="1" applyFill="1" applyBorder="1" applyAlignment="1" applyProtection="1">
      <alignment vertical="center"/>
      <protection hidden="1"/>
    </xf>
    <xf numFmtId="2" fontId="34" fillId="20" borderId="28" xfId="0" applyNumberFormat="1" applyFont="1" applyFill="1" applyBorder="1" applyAlignment="1" applyProtection="1">
      <alignment vertical="center"/>
      <protection hidden="1"/>
    </xf>
    <xf numFmtId="1" fontId="34" fillId="27" borderId="38" xfId="0" applyNumberFormat="1" applyFont="1" applyFill="1" applyBorder="1" applyProtection="1">
      <protection hidden="1"/>
    </xf>
    <xf numFmtId="1" fontId="34" fillId="27" borderId="17" xfId="0" applyNumberFormat="1" applyFont="1" applyFill="1" applyBorder="1" applyAlignment="1" applyProtection="1">
      <alignment horizontal="center" vertical="center"/>
      <protection hidden="1"/>
    </xf>
    <xf numFmtId="1" fontId="34" fillId="27" borderId="18" xfId="0" applyNumberFormat="1" applyFont="1" applyFill="1" applyBorder="1" applyAlignment="1" applyProtection="1">
      <alignment horizontal="center" vertical="center"/>
      <protection hidden="1"/>
    </xf>
    <xf numFmtId="2" fontId="34" fillId="27" borderId="38" xfId="0" applyNumberFormat="1" applyFont="1" applyFill="1" applyBorder="1" applyProtection="1">
      <protection hidden="1"/>
    </xf>
    <xf numFmtId="2" fontId="34" fillId="27" borderId="17" xfId="0" applyNumberFormat="1" applyFont="1" applyFill="1" applyBorder="1" applyProtection="1">
      <protection hidden="1"/>
    </xf>
    <xf numFmtId="2" fontId="34" fillId="27" borderId="18" xfId="0" applyNumberFormat="1" applyFont="1" applyFill="1" applyBorder="1" applyProtection="1">
      <protection hidden="1"/>
    </xf>
    <xf numFmtId="1" fontId="34" fillId="27" borderId="16" xfId="0" applyNumberFormat="1" applyFont="1" applyFill="1" applyBorder="1" applyAlignment="1" applyProtection="1">
      <alignment horizontal="center" vertical="center"/>
      <protection hidden="1"/>
    </xf>
    <xf numFmtId="2" fontId="34" fillId="27" borderId="17" xfId="0" applyNumberFormat="1" applyFont="1" applyFill="1" applyBorder="1" applyAlignment="1" applyProtection="1">
      <alignment vertical="center"/>
      <protection hidden="1"/>
    </xf>
    <xf numFmtId="2" fontId="34" fillId="27" borderId="28" xfId="0" applyNumberFormat="1" applyFont="1" applyFill="1" applyBorder="1" applyAlignment="1" applyProtection="1">
      <alignment vertical="center"/>
      <protection hidden="1"/>
    </xf>
    <xf numFmtId="1" fontId="34" fillId="16" borderId="38" xfId="0" applyNumberFormat="1" applyFont="1" applyFill="1" applyBorder="1" applyProtection="1">
      <protection hidden="1"/>
    </xf>
    <xf numFmtId="2" fontId="34" fillId="16" borderId="38" xfId="0" applyNumberFormat="1" applyFont="1" applyFill="1" applyBorder="1" applyProtection="1">
      <protection hidden="1"/>
    </xf>
    <xf numFmtId="2" fontId="34" fillId="16" borderId="17" xfId="0" applyNumberFormat="1" applyFont="1" applyFill="1" applyBorder="1" applyProtection="1">
      <protection hidden="1"/>
    </xf>
    <xf numFmtId="2" fontId="34" fillId="16" borderId="18" xfId="0" applyNumberFormat="1" applyFont="1" applyFill="1" applyBorder="1" applyProtection="1">
      <protection hidden="1"/>
    </xf>
    <xf numFmtId="1" fontId="34" fillId="16" borderId="16" xfId="0" applyNumberFormat="1" applyFont="1" applyFill="1" applyBorder="1" applyAlignment="1" applyProtection="1">
      <alignment horizontal="center" vertical="center"/>
      <protection hidden="1"/>
    </xf>
    <xf numFmtId="2" fontId="34" fillId="16" borderId="17" xfId="0" applyNumberFormat="1" applyFont="1" applyFill="1" applyBorder="1" applyAlignment="1" applyProtection="1">
      <alignment vertical="center"/>
      <protection hidden="1"/>
    </xf>
    <xf numFmtId="2" fontId="34" fillId="16" borderId="28" xfId="0" applyNumberFormat="1" applyFont="1" applyFill="1" applyBorder="1" applyAlignment="1" applyProtection="1">
      <alignment vertical="center"/>
      <protection hidden="1"/>
    </xf>
    <xf numFmtId="1" fontId="34" fillId="11" borderId="38" xfId="0" applyNumberFormat="1" applyFont="1" applyFill="1" applyBorder="1" applyProtection="1">
      <protection hidden="1"/>
    </xf>
    <xf numFmtId="1" fontId="47" fillId="11" borderId="17" xfId="0" applyNumberFormat="1" applyFont="1" applyFill="1" applyBorder="1" applyAlignment="1" applyProtection="1">
      <alignment horizontal="center" vertical="center"/>
      <protection hidden="1"/>
    </xf>
    <xf numFmtId="1" fontId="48" fillId="11" borderId="17" xfId="0" applyNumberFormat="1" applyFont="1" applyFill="1" applyBorder="1" applyAlignment="1" applyProtection="1">
      <alignment horizontal="center" vertical="center"/>
      <protection hidden="1"/>
    </xf>
    <xf numFmtId="1" fontId="34" fillId="11" borderId="17" xfId="0" applyNumberFormat="1" applyFont="1" applyFill="1" applyBorder="1" applyAlignment="1" applyProtection="1">
      <alignment horizontal="center" vertical="center"/>
      <protection hidden="1"/>
    </xf>
    <xf numFmtId="2" fontId="34" fillId="11" borderId="38" xfId="0" applyNumberFormat="1" applyFont="1" applyFill="1" applyBorder="1" applyProtection="1">
      <protection hidden="1"/>
    </xf>
    <xf numFmtId="2" fontId="34" fillId="11" borderId="17" xfId="0" applyNumberFormat="1" applyFont="1" applyFill="1" applyBorder="1" applyProtection="1">
      <protection hidden="1"/>
    </xf>
    <xf numFmtId="2" fontId="34" fillId="11" borderId="18" xfId="0" applyNumberFormat="1" applyFont="1" applyFill="1" applyBorder="1" applyProtection="1">
      <protection hidden="1"/>
    </xf>
    <xf numFmtId="1" fontId="34" fillId="11" borderId="16" xfId="0" applyNumberFormat="1" applyFont="1" applyFill="1" applyBorder="1" applyAlignment="1" applyProtection="1">
      <alignment horizontal="center" vertical="center"/>
      <protection hidden="1"/>
    </xf>
    <xf numFmtId="2" fontId="34" fillId="11" borderId="17" xfId="0" applyNumberFormat="1" applyFont="1" applyFill="1" applyBorder="1" applyAlignment="1" applyProtection="1">
      <alignment vertical="center"/>
      <protection hidden="1"/>
    </xf>
    <xf numFmtId="2" fontId="34" fillId="11" borderId="28" xfId="0" applyNumberFormat="1" applyFont="1" applyFill="1" applyBorder="1" applyAlignment="1" applyProtection="1">
      <alignment vertical="center"/>
      <protection hidden="1"/>
    </xf>
    <xf numFmtId="1" fontId="34" fillId="22" borderId="38" xfId="0" applyNumberFormat="1" applyFont="1" applyFill="1" applyBorder="1" applyProtection="1">
      <protection hidden="1"/>
    </xf>
    <xf numFmtId="1" fontId="34" fillId="22" borderId="17" xfId="0" applyNumberFormat="1" applyFont="1" applyFill="1" applyBorder="1" applyAlignment="1" applyProtection="1">
      <alignment horizontal="center" vertical="center"/>
      <protection hidden="1"/>
    </xf>
    <xf numFmtId="2" fontId="34" fillId="22" borderId="38" xfId="0" applyNumberFormat="1" applyFont="1" applyFill="1" applyBorder="1" applyProtection="1">
      <protection hidden="1"/>
    </xf>
    <xf numFmtId="2" fontId="34" fillId="22" borderId="17" xfId="0" applyNumberFormat="1" applyFont="1" applyFill="1" applyBorder="1" applyProtection="1">
      <protection hidden="1"/>
    </xf>
    <xf numFmtId="2" fontId="34" fillId="22" borderId="18" xfId="0" applyNumberFormat="1" applyFont="1" applyFill="1" applyBorder="1" applyProtection="1">
      <protection hidden="1"/>
    </xf>
    <xf numFmtId="1" fontId="34" fillId="23" borderId="38" xfId="0" applyNumberFormat="1" applyFont="1" applyFill="1" applyBorder="1" applyProtection="1">
      <protection hidden="1"/>
    </xf>
    <xf numFmtId="1" fontId="34" fillId="23" borderId="17" xfId="0" applyNumberFormat="1" applyFont="1" applyFill="1" applyBorder="1" applyAlignment="1" applyProtection="1">
      <alignment horizontal="center" vertical="center"/>
      <protection hidden="1"/>
    </xf>
    <xf numFmtId="2" fontId="34" fillId="23" borderId="38" xfId="0" applyNumberFormat="1" applyFont="1" applyFill="1" applyBorder="1" applyProtection="1">
      <protection hidden="1"/>
    </xf>
    <xf numFmtId="2" fontId="34" fillId="23" borderId="17" xfId="0" applyNumberFormat="1" applyFont="1" applyFill="1" applyBorder="1" applyProtection="1">
      <protection hidden="1"/>
    </xf>
    <xf numFmtId="2" fontId="34" fillId="23" borderId="18" xfId="0" applyNumberFormat="1" applyFont="1" applyFill="1" applyBorder="1" applyProtection="1">
      <protection hidden="1"/>
    </xf>
    <xf numFmtId="2" fontId="34" fillId="11" borderId="28" xfId="0" applyNumberFormat="1" applyFont="1" applyFill="1" applyBorder="1" applyProtection="1">
      <protection hidden="1"/>
    </xf>
    <xf numFmtId="1" fontId="34" fillId="24" borderId="38" xfId="0" applyNumberFormat="1" applyFont="1" applyFill="1" applyBorder="1" applyProtection="1">
      <protection hidden="1"/>
    </xf>
    <xf numFmtId="1" fontId="34" fillId="24" borderId="17" xfId="0" applyNumberFormat="1" applyFont="1" applyFill="1" applyBorder="1" applyAlignment="1" applyProtection="1">
      <alignment horizontal="center" vertical="center"/>
      <protection hidden="1"/>
    </xf>
    <xf numFmtId="2" fontId="34" fillId="24" borderId="38" xfId="0" applyNumberFormat="1" applyFont="1" applyFill="1" applyBorder="1" applyProtection="1">
      <protection hidden="1"/>
    </xf>
    <xf numFmtId="2" fontId="34" fillId="24" borderId="17" xfId="0" applyNumberFormat="1" applyFont="1" applyFill="1" applyBorder="1" applyProtection="1">
      <protection hidden="1"/>
    </xf>
    <xf numFmtId="2" fontId="34" fillId="24" borderId="18" xfId="0" applyNumberFormat="1" applyFont="1" applyFill="1" applyBorder="1" applyProtection="1">
      <protection hidden="1"/>
    </xf>
    <xf numFmtId="2" fontId="34" fillId="11" borderId="20" xfId="0" applyNumberFormat="1" applyFont="1" applyFill="1" applyBorder="1" applyProtection="1">
      <protection hidden="1"/>
    </xf>
    <xf numFmtId="2" fontId="34" fillId="11" borderId="29" xfId="0" applyNumberFormat="1" applyFont="1" applyFill="1" applyBorder="1" applyProtection="1">
      <protection hidden="1"/>
    </xf>
    <xf numFmtId="1" fontId="34" fillId="25" borderId="38" xfId="0" applyNumberFormat="1" applyFont="1" applyFill="1" applyBorder="1" applyProtection="1">
      <protection hidden="1"/>
    </xf>
    <xf numFmtId="1" fontId="34" fillId="25" borderId="17" xfId="0" applyNumberFormat="1" applyFont="1" applyFill="1" applyBorder="1" applyAlignment="1" applyProtection="1">
      <alignment horizontal="center" vertical="center"/>
      <protection hidden="1"/>
    </xf>
    <xf numFmtId="2" fontId="34" fillId="25" borderId="38" xfId="0" applyNumberFormat="1" applyFont="1" applyFill="1" applyBorder="1" applyProtection="1">
      <protection hidden="1"/>
    </xf>
    <xf numFmtId="2" fontId="34" fillId="25" borderId="17" xfId="0" applyNumberFormat="1" applyFont="1" applyFill="1" applyBorder="1" applyProtection="1">
      <protection hidden="1"/>
    </xf>
    <xf numFmtId="2" fontId="34" fillId="25" borderId="18" xfId="0" applyNumberFormat="1" applyFont="1" applyFill="1" applyBorder="1" applyProtection="1">
      <protection hidden="1"/>
    </xf>
    <xf numFmtId="2" fontId="34" fillId="4" borderId="0" xfId="0" applyNumberFormat="1" applyFont="1" applyFill="1" applyProtection="1">
      <protection hidden="1"/>
    </xf>
    <xf numFmtId="1" fontId="34" fillId="4" borderId="49" xfId="0" applyNumberFormat="1" applyFont="1" applyFill="1" applyBorder="1" applyAlignment="1" applyProtection="1">
      <alignment horizontal="center" vertical="center"/>
      <protection hidden="1"/>
    </xf>
    <xf numFmtId="1" fontId="34" fillId="26" borderId="44" xfId="0" applyNumberFormat="1" applyFont="1" applyFill="1" applyBorder="1" applyProtection="1">
      <protection hidden="1"/>
    </xf>
    <xf numFmtId="1" fontId="34" fillId="26" borderId="45" xfId="0" applyNumberFormat="1" applyFont="1" applyFill="1" applyBorder="1" applyAlignment="1" applyProtection="1">
      <alignment horizontal="center" vertical="center"/>
      <protection hidden="1"/>
    </xf>
    <xf numFmtId="2" fontId="34" fillId="26" borderId="44" xfId="0" applyNumberFormat="1" applyFont="1" applyFill="1" applyBorder="1" applyProtection="1">
      <protection hidden="1"/>
    </xf>
    <xf numFmtId="2" fontId="34" fillId="26" borderId="45" xfId="0" applyNumberFormat="1" applyFont="1" applyFill="1" applyBorder="1" applyProtection="1">
      <protection hidden="1"/>
    </xf>
    <xf numFmtId="2" fontId="34" fillId="26" borderId="46" xfId="0" applyNumberFormat="1" applyFont="1" applyFill="1" applyBorder="1" applyProtection="1">
      <protection hidden="1"/>
    </xf>
    <xf numFmtId="2" fontId="34" fillId="4" borderId="36" xfId="0" applyNumberFormat="1" applyFont="1" applyFill="1" applyBorder="1" applyAlignment="1" applyProtection="1">
      <alignment horizontal="right"/>
      <protection hidden="1"/>
    </xf>
    <xf numFmtId="1" fontId="34" fillId="17" borderId="14" xfId="0" applyNumberFormat="1" applyFont="1" applyFill="1" applyBorder="1" applyAlignment="1" applyProtection="1">
      <alignment horizontal="right"/>
      <protection hidden="1"/>
    </xf>
    <xf numFmtId="1" fontId="34" fillId="17" borderId="15" xfId="0" applyNumberFormat="1" applyFont="1" applyFill="1" applyBorder="1" applyAlignment="1" applyProtection="1">
      <alignment horizontal="right"/>
      <protection hidden="1"/>
    </xf>
    <xf numFmtId="2" fontId="0" fillId="17" borderId="23" xfId="0" applyNumberFormat="1" applyFill="1" applyBorder="1" applyAlignment="1">
      <alignment horizontal="right"/>
    </xf>
    <xf numFmtId="2" fontId="34" fillId="17" borderId="24" xfId="0" applyNumberFormat="1" applyFont="1" applyFill="1" applyBorder="1" applyAlignment="1" applyProtection="1">
      <alignment horizontal="right"/>
      <protection hidden="1"/>
    </xf>
    <xf numFmtId="1" fontId="34" fillId="18" borderId="38" xfId="0" applyNumberFormat="1" applyFont="1" applyFill="1" applyBorder="1" applyAlignment="1" applyProtection="1">
      <alignment horizontal="right"/>
      <protection hidden="1"/>
    </xf>
    <xf numFmtId="1" fontId="34" fillId="18" borderId="17" xfId="0" applyNumberFormat="1" applyFont="1" applyFill="1" applyBorder="1" applyAlignment="1" applyProtection="1">
      <alignment horizontal="right"/>
      <protection hidden="1"/>
    </xf>
    <xf numFmtId="1" fontId="34" fillId="18" borderId="18" xfId="0" applyNumberFormat="1" applyFont="1" applyFill="1" applyBorder="1" applyAlignment="1" applyProtection="1">
      <alignment horizontal="right"/>
      <protection hidden="1"/>
    </xf>
    <xf numFmtId="2" fontId="34" fillId="18" borderId="38" xfId="0" applyNumberFormat="1" applyFont="1" applyFill="1" applyBorder="1" applyAlignment="1" applyProtection="1">
      <alignment horizontal="right"/>
      <protection hidden="1"/>
    </xf>
    <xf numFmtId="2" fontId="34" fillId="18" borderId="17" xfId="0" applyNumberFormat="1" applyFont="1" applyFill="1" applyBorder="1" applyAlignment="1" applyProtection="1">
      <alignment horizontal="right"/>
      <protection hidden="1"/>
    </xf>
    <xf numFmtId="2" fontId="0" fillId="18" borderId="17" xfId="0" applyNumberFormat="1" applyFill="1" applyBorder="1" applyAlignment="1">
      <alignment horizontal="right"/>
    </xf>
    <xf numFmtId="2" fontId="34" fillId="18" borderId="18" xfId="0" applyNumberFormat="1" applyFont="1" applyFill="1" applyBorder="1" applyAlignment="1" applyProtection="1">
      <alignment horizontal="right"/>
      <protection hidden="1"/>
    </xf>
    <xf numFmtId="1" fontId="34" fillId="5" borderId="17" xfId="0" applyNumberFormat="1" applyFont="1" applyFill="1" applyBorder="1" applyAlignment="1" applyProtection="1">
      <alignment horizontal="right"/>
      <protection hidden="1"/>
    </xf>
    <xf numFmtId="1" fontId="34" fillId="5" borderId="18" xfId="0" applyNumberFormat="1" applyFont="1" applyFill="1" applyBorder="1" applyAlignment="1" applyProtection="1">
      <alignment horizontal="right"/>
      <protection hidden="1"/>
    </xf>
    <xf numFmtId="2" fontId="34" fillId="5" borderId="17" xfId="0" applyNumberFormat="1" applyFont="1" applyFill="1" applyBorder="1" applyAlignment="1" applyProtection="1">
      <alignment horizontal="right"/>
      <protection hidden="1"/>
    </xf>
    <xf numFmtId="2" fontId="34" fillId="5" borderId="18" xfId="0" applyNumberFormat="1" applyFont="1" applyFill="1" applyBorder="1" applyAlignment="1" applyProtection="1">
      <alignment horizontal="right"/>
      <protection hidden="1"/>
    </xf>
    <xf numFmtId="1" fontId="34" fillId="19" borderId="18" xfId="0" applyNumberFormat="1" applyFont="1" applyFill="1" applyBorder="1" applyAlignment="1" applyProtection="1">
      <alignment horizontal="right"/>
      <protection hidden="1"/>
    </xf>
    <xf numFmtId="2" fontId="34" fillId="19" borderId="17" xfId="0" applyNumberFormat="1" applyFont="1" applyFill="1" applyBorder="1" applyAlignment="1" applyProtection="1">
      <alignment horizontal="right"/>
      <protection hidden="1"/>
    </xf>
    <xf numFmtId="2" fontId="34" fillId="19" borderId="18" xfId="0" applyNumberFormat="1" applyFont="1" applyFill="1" applyBorder="1" applyAlignment="1" applyProtection="1">
      <alignment horizontal="right"/>
      <protection hidden="1"/>
    </xf>
    <xf numFmtId="1" fontId="47" fillId="20" borderId="17" xfId="0" applyNumberFormat="1" applyFont="1" applyFill="1" applyBorder="1" applyAlignment="1" applyProtection="1">
      <alignment horizontal="right"/>
      <protection hidden="1"/>
    </xf>
    <xf numFmtId="1" fontId="34" fillId="20" borderId="17" xfId="0" applyNumberFormat="1" applyFont="1" applyFill="1" applyBorder="1" applyAlignment="1" applyProtection="1">
      <alignment horizontal="right"/>
      <protection hidden="1"/>
    </xf>
    <xf numFmtId="1" fontId="47" fillId="20" borderId="18" xfId="0" applyNumberFormat="1" applyFont="1" applyFill="1" applyBorder="1" applyAlignment="1" applyProtection="1">
      <alignment horizontal="right"/>
      <protection hidden="1"/>
    </xf>
    <xf numFmtId="2" fontId="34" fillId="20" borderId="17" xfId="0" applyNumberFormat="1" applyFont="1" applyFill="1" applyBorder="1" applyAlignment="1" applyProtection="1">
      <alignment horizontal="right"/>
      <protection hidden="1"/>
    </xf>
    <xf numFmtId="2" fontId="34" fillId="20" borderId="18" xfId="0" applyNumberFormat="1" applyFont="1" applyFill="1" applyBorder="1" applyAlignment="1" applyProtection="1">
      <alignment horizontal="right"/>
      <protection hidden="1"/>
    </xf>
    <xf numFmtId="1" fontId="34" fillId="27" borderId="17" xfId="0" applyNumberFormat="1" applyFont="1" applyFill="1" applyBorder="1" applyAlignment="1" applyProtection="1">
      <alignment horizontal="right"/>
      <protection hidden="1"/>
    </xf>
    <xf numFmtId="1" fontId="34" fillId="27" borderId="18" xfId="0" applyNumberFormat="1" applyFont="1" applyFill="1" applyBorder="1" applyAlignment="1" applyProtection="1">
      <alignment horizontal="right"/>
      <protection hidden="1"/>
    </xf>
    <xf numFmtId="2" fontId="34" fillId="27" borderId="17" xfId="0" applyNumberFormat="1" applyFont="1" applyFill="1" applyBorder="1" applyAlignment="1" applyProtection="1">
      <alignment horizontal="right"/>
      <protection hidden="1"/>
    </xf>
    <xf numFmtId="2" fontId="34" fillId="27" borderId="18" xfId="0" applyNumberFormat="1" applyFont="1" applyFill="1" applyBorder="1" applyAlignment="1" applyProtection="1">
      <alignment horizontal="right"/>
      <protection hidden="1"/>
    </xf>
    <xf numFmtId="1" fontId="34" fillId="16" borderId="38" xfId="0" applyNumberFormat="1" applyFont="1" applyFill="1" applyBorder="1" applyAlignment="1" applyProtection="1">
      <alignment horizontal="right"/>
      <protection hidden="1"/>
    </xf>
    <xf numFmtId="1" fontId="34" fillId="16" borderId="43" xfId="0" applyNumberFormat="1" applyFont="1" applyFill="1" applyBorder="1" applyAlignment="1" applyProtection="1">
      <alignment horizontal="right"/>
      <protection hidden="1"/>
    </xf>
    <xf numFmtId="2" fontId="34" fillId="16" borderId="17" xfId="0" applyNumberFormat="1" applyFont="1" applyFill="1" applyBorder="1" applyAlignment="1" applyProtection="1">
      <alignment horizontal="right"/>
      <protection hidden="1"/>
    </xf>
    <xf numFmtId="2" fontId="34" fillId="16" borderId="18" xfId="0" applyNumberFormat="1" applyFont="1" applyFill="1" applyBorder="1" applyAlignment="1" applyProtection="1">
      <alignment horizontal="right"/>
      <protection hidden="1"/>
    </xf>
    <xf numFmtId="1" fontId="34" fillId="11" borderId="38" xfId="0" applyNumberFormat="1" applyFont="1" applyFill="1" applyBorder="1" applyAlignment="1" applyProtection="1">
      <alignment horizontal="right"/>
      <protection hidden="1"/>
    </xf>
    <xf numFmtId="1" fontId="47" fillId="11" borderId="17" xfId="0" applyNumberFormat="1" applyFont="1" applyFill="1" applyBorder="1" applyAlignment="1" applyProtection="1">
      <alignment horizontal="right"/>
      <protection hidden="1"/>
    </xf>
    <xf numFmtId="1" fontId="48" fillId="11" borderId="17" xfId="0" applyNumberFormat="1" applyFont="1" applyFill="1" applyBorder="1" applyAlignment="1" applyProtection="1">
      <alignment horizontal="right"/>
      <protection hidden="1"/>
    </xf>
    <xf numFmtId="1" fontId="34" fillId="11" borderId="17" xfId="0" applyNumberFormat="1" applyFont="1" applyFill="1" applyBorder="1" applyAlignment="1" applyProtection="1">
      <alignment horizontal="right"/>
      <protection hidden="1"/>
    </xf>
    <xf numFmtId="1" fontId="34" fillId="11" borderId="18" xfId="0" applyNumberFormat="1" applyFont="1" applyFill="1" applyBorder="1" applyAlignment="1" applyProtection="1">
      <alignment horizontal="right"/>
      <protection hidden="1"/>
    </xf>
    <xf numFmtId="2" fontId="34" fillId="11" borderId="17" xfId="0" applyNumberFormat="1" applyFont="1" applyFill="1" applyBorder="1" applyAlignment="1" applyProtection="1">
      <alignment horizontal="right"/>
      <protection hidden="1"/>
    </xf>
    <xf numFmtId="2" fontId="34" fillId="11" borderId="18" xfId="0" applyNumberFormat="1" applyFont="1" applyFill="1" applyBorder="1" applyAlignment="1" applyProtection="1">
      <alignment horizontal="right"/>
      <protection hidden="1"/>
    </xf>
    <xf numFmtId="1" fontId="34" fillId="22" borderId="38" xfId="0" applyNumberFormat="1" applyFont="1" applyFill="1" applyBorder="1" applyAlignment="1" applyProtection="1">
      <alignment horizontal="right"/>
      <protection hidden="1"/>
    </xf>
    <xf numFmtId="1" fontId="34" fillId="22" borderId="17" xfId="0" applyNumberFormat="1" applyFont="1" applyFill="1" applyBorder="1" applyAlignment="1" applyProtection="1">
      <alignment horizontal="right"/>
      <protection hidden="1"/>
    </xf>
    <xf numFmtId="1" fontId="34" fillId="22" borderId="18" xfId="0" applyNumberFormat="1" applyFont="1" applyFill="1" applyBorder="1" applyAlignment="1" applyProtection="1">
      <alignment horizontal="right"/>
      <protection hidden="1"/>
    </xf>
    <xf numFmtId="2" fontId="34" fillId="22" borderId="17" xfId="0" applyNumberFormat="1" applyFont="1" applyFill="1" applyBorder="1" applyAlignment="1" applyProtection="1">
      <alignment horizontal="right"/>
      <protection hidden="1"/>
    </xf>
    <xf numFmtId="2" fontId="34" fillId="22" borderId="18" xfId="0" applyNumberFormat="1" applyFont="1" applyFill="1" applyBorder="1" applyAlignment="1" applyProtection="1">
      <alignment horizontal="right"/>
      <protection hidden="1"/>
    </xf>
    <xf numFmtId="1" fontId="34" fillId="23" borderId="17" xfId="0" applyNumberFormat="1" applyFont="1" applyFill="1" applyBorder="1" applyAlignment="1" applyProtection="1">
      <alignment horizontal="right"/>
      <protection hidden="1"/>
    </xf>
    <xf numFmtId="1" fontId="34" fillId="23" borderId="18" xfId="0" applyNumberFormat="1" applyFont="1" applyFill="1" applyBorder="1" applyAlignment="1" applyProtection="1">
      <alignment horizontal="right"/>
      <protection hidden="1"/>
    </xf>
    <xf numFmtId="2" fontId="34" fillId="23" borderId="17" xfId="0" applyNumberFormat="1" applyFont="1" applyFill="1" applyBorder="1" applyAlignment="1" applyProtection="1">
      <alignment horizontal="right"/>
      <protection hidden="1"/>
    </xf>
    <xf numFmtId="2" fontId="34" fillId="23" borderId="18" xfId="0" applyNumberFormat="1" applyFont="1" applyFill="1" applyBorder="1" applyAlignment="1" applyProtection="1">
      <alignment horizontal="right"/>
      <protection hidden="1"/>
    </xf>
    <xf numFmtId="1" fontId="34" fillId="24" borderId="17" xfId="0" applyNumberFormat="1" applyFont="1" applyFill="1" applyBorder="1" applyAlignment="1" applyProtection="1">
      <alignment horizontal="right"/>
      <protection hidden="1"/>
    </xf>
    <xf numFmtId="1" fontId="34" fillId="24" borderId="18" xfId="0" applyNumberFormat="1" applyFont="1" applyFill="1" applyBorder="1" applyAlignment="1" applyProtection="1">
      <alignment horizontal="right"/>
      <protection hidden="1"/>
    </xf>
    <xf numFmtId="2" fontId="34" fillId="24" borderId="17" xfId="0" applyNumberFormat="1" applyFont="1" applyFill="1" applyBorder="1" applyAlignment="1" applyProtection="1">
      <alignment horizontal="right"/>
      <protection hidden="1"/>
    </xf>
    <xf numFmtId="2" fontId="34" fillId="24" borderId="18" xfId="0" applyNumberFormat="1" applyFont="1" applyFill="1" applyBorder="1" applyAlignment="1" applyProtection="1">
      <alignment horizontal="right"/>
      <protection hidden="1"/>
    </xf>
    <xf numFmtId="1" fontId="34" fillId="25" borderId="17" xfId="0" applyNumberFormat="1" applyFont="1" applyFill="1" applyBorder="1" applyAlignment="1" applyProtection="1">
      <alignment horizontal="right"/>
      <protection hidden="1"/>
    </xf>
    <xf numFmtId="1" fontId="34" fillId="25" borderId="18" xfId="0" applyNumberFormat="1" applyFont="1" applyFill="1" applyBorder="1" applyAlignment="1" applyProtection="1">
      <alignment horizontal="right"/>
      <protection hidden="1"/>
    </xf>
    <xf numFmtId="2" fontId="34" fillId="25" borderId="17" xfId="0" applyNumberFormat="1" applyFont="1" applyFill="1" applyBorder="1" applyAlignment="1" applyProtection="1">
      <alignment horizontal="right"/>
      <protection hidden="1"/>
    </xf>
    <xf numFmtId="2" fontId="34" fillId="25" borderId="18" xfId="0" applyNumberFormat="1" applyFont="1" applyFill="1" applyBorder="1" applyAlignment="1" applyProtection="1">
      <alignment horizontal="right"/>
      <protection hidden="1"/>
    </xf>
    <xf numFmtId="1" fontId="34" fillId="26" borderId="20" xfId="0" applyNumberFormat="1" applyFont="1" applyFill="1" applyBorder="1" applyAlignment="1" applyProtection="1">
      <alignment horizontal="right"/>
      <protection hidden="1"/>
    </xf>
    <xf numFmtId="1" fontId="34" fillId="26" borderId="21" xfId="0" applyNumberFormat="1" applyFont="1" applyFill="1" applyBorder="1" applyAlignment="1" applyProtection="1">
      <alignment horizontal="right"/>
      <protection hidden="1"/>
    </xf>
    <xf numFmtId="1" fontId="34" fillId="4" borderId="6" xfId="0" applyNumberFormat="1" applyFont="1" applyFill="1" applyBorder="1" applyProtection="1">
      <protection hidden="1"/>
    </xf>
    <xf numFmtId="2" fontId="34" fillId="26" borderId="20" xfId="0" applyNumberFormat="1" applyFont="1" applyFill="1" applyBorder="1" applyAlignment="1" applyProtection="1">
      <alignment horizontal="right"/>
      <protection hidden="1"/>
    </xf>
    <xf numFmtId="2" fontId="34" fillId="26" borderId="21" xfId="0" applyNumberFormat="1" applyFont="1" applyFill="1" applyBorder="1" applyAlignment="1" applyProtection="1">
      <alignment horizontal="right"/>
      <protection hidden="1"/>
    </xf>
    <xf numFmtId="1" fontId="34" fillId="4" borderId="0" xfId="0" applyNumberFormat="1" applyFont="1" applyFill="1" applyAlignment="1" applyProtection="1">
      <alignment horizontal="center" vertical="center"/>
      <protection hidden="1"/>
    </xf>
    <xf numFmtId="0" fontId="43" fillId="4" borderId="9" xfId="0" applyFont="1" applyFill="1" applyBorder="1" applyAlignment="1" applyProtection="1">
      <alignment horizontal="center" vertical="center"/>
      <protection hidden="1"/>
    </xf>
    <xf numFmtId="0" fontId="43" fillId="4" borderId="10" xfId="0" applyFont="1" applyFill="1" applyBorder="1" applyAlignment="1" applyProtection="1">
      <alignment horizontal="center" vertical="center"/>
      <protection hidden="1"/>
    </xf>
    <xf numFmtId="0" fontId="43" fillId="4" borderId="25" xfId="0" applyFont="1" applyFill="1" applyBorder="1" applyAlignment="1" applyProtection="1">
      <alignment horizontal="center" vertical="center"/>
      <protection hidden="1"/>
    </xf>
    <xf numFmtId="1" fontId="34" fillId="4" borderId="56" xfId="0" applyNumberFormat="1" applyFont="1" applyFill="1" applyBorder="1" applyAlignment="1" applyProtection="1">
      <alignment vertical="center"/>
      <protection hidden="1"/>
    </xf>
    <xf numFmtId="1" fontId="0" fillId="4" borderId="56" xfId="0" applyNumberFormat="1" applyFill="1" applyBorder="1" applyAlignment="1" applyProtection="1">
      <alignment vertical="center"/>
      <protection hidden="1"/>
    </xf>
    <xf numFmtId="1" fontId="0" fillId="4" borderId="57" xfId="0" applyNumberFormat="1" applyFill="1" applyBorder="1" applyAlignment="1" applyProtection="1">
      <alignment vertical="center"/>
      <protection hidden="1"/>
    </xf>
    <xf numFmtId="1" fontId="36" fillId="18" borderId="43" xfId="0" applyNumberFormat="1" applyFont="1" applyFill="1" applyBorder="1" applyAlignment="1" applyProtection="1">
      <alignment horizontal="center" vertical="center"/>
      <protection hidden="1"/>
    </xf>
    <xf numFmtId="0" fontId="36" fillId="18" borderId="43" xfId="0" applyFont="1" applyFill="1" applyBorder="1" applyAlignment="1" applyProtection="1">
      <alignment horizontal="center" vertical="center"/>
      <protection hidden="1"/>
    </xf>
    <xf numFmtId="1" fontId="36" fillId="18" borderId="33" xfId="0" applyNumberFormat="1" applyFont="1" applyFill="1" applyBorder="1" applyProtection="1">
      <protection hidden="1"/>
    </xf>
    <xf numFmtId="1" fontId="36" fillId="18" borderId="52" xfId="0" applyNumberFormat="1" applyFont="1" applyFill="1" applyBorder="1" applyAlignment="1" applyProtection="1">
      <alignment horizontal="center" vertical="center"/>
      <protection hidden="1"/>
    </xf>
    <xf numFmtId="0" fontId="36" fillId="18" borderId="52" xfId="0" applyFont="1" applyFill="1" applyBorder="1" applyAlignment="1" applyProtection="1">
      <alignment horizontal="center" vertical="center"/>
      <protection hidden="1"/>
    </xf>
    <xf numFmtId="1" fontId="36" fillId="18" borderId="42" xfId="0" applyNumberFormat="1" applyFont="1" applyFill="1" applyBorder="1" applyProtection="1">
      <protection hidden="1"/>
    </xf>
    <xf numFmtId="0" fontId="36" fillId="5" borderId="51" xfId="0" applyFont="1" applyFill="1" applyBorder="1" applyAlignment="1" applyProtection="1">
      <alignment horizontal="center" vertical="center"/>
      <protection hidden="1"/>
    </xf>
    <xf numFmtId="1" fontId="36" fillId="5" borderId="32" xfId="0" applyNumberFormat="1" applyFont="1" applyFill="1" applyBorder="1" applyProtection="1">
      <protection hidden="1"/>
    </xf>
    <xf numFmtId="0" fontId="36" fillId="5" borderId="43" xfId="0" applyFont="1" applyFill="1" applyBorder="1" applyAlignment="1" applyProtection="1">
      <alignment horizontal="center" vertical="center"/>
      <protection hidden="1"/>
    </xf>
    <xf numFmtId="1" fontId="36" fillId="5" borderId="33" xfId="0" applyNumberFormat="1" applyFont="1" applyFill="1" applyBorder="1" applyProtection="1">
      <protection hidden="1"/>
    </xf>
    <xf numFmtId="1" fontId="36" fillId="5" borderId="42" xfId="0" applyNumberFormat="1" applyFont="1" applyFill="1" applyBorder="1" applyProtection="1">
      <protection hidden="1"/>
    </xf>
    <xf numFmtId="1" fontId="36" fillId="20" borderId="32" xfId="0" applyNumberFormat="1" applyFont="1" applyFill="1" applyBorder="1" applyAlignment="1" applyProtection="1">
      <alignment horizontal="center" vertical="center"/>
      <protection hidden="1"/>
    </xf>
    <xf numFmtId="0" fontId="36" fillId="20" borderId="32" xfId="0" applyFont="1" applyFill="1" applyBorder="1" applyAlignment="1" applyProtection="1">
      <alignment horizontal="center" vertical="center"/>
      <protection hidden="1"/>
    </xf>
    <xf numFmtId="1" fontId="36" fillId="20" borderId="32" xfId="0" applyNumberFormat="1" applyFont="1" applyFill="1" applyBorder="1" applyProtection="1">
      <protection hidden="1"/>
    </xf>
    <xf numFmtId="1" fontId="36" fillId="20" borderId="33" xfId="0" applyNumberFormat="1" applyFont="1" applyFill="1" applyBorder="1" applyAlignment="1" applyProtection="1">
      <alignment horizontal="center" vertical="center"/>
      <protection hidden="1"/>
    </xf>
    <xf numFmtId="0" fontId="36" fillId="20" borderId="33" xfId="0" applyFont="1" applyFill="1" applyBorder="1" applyAlignment="1" applyProtection="1">
      <alignment horizontal="center" vertical="center"/>
      <protection hidden="1"/>
    </xf>
    <xf numFmtId="1" fontId="36" fillId="20" borderId="33" xfId="0" applyNumberFormat="1" applyFont="1" applyFill="1" applyBorder="1" applyProtection="1">
      <protection hidden="1"/>
    </xf>
    <xf numFmtId="1" fontId="36" fillId="20" borderId="42" xfId="0" applyNumberFormat="1" applyFont="1" applyFill="1" applyBorder="1" applyAlignment="1" applyProtection="1">
      <alignment horizontal="center" vertical="center"/>
      <protection hidden="1"/>
    </xf>
    <xf numFmtId="1" fontId="36" fillId="20" borderId="42" xfId="0" applyNumberFormat="1" applyFont="1" applyFill="1" applyBorder="1" applyProtection="1">
      <protection hidden="1"/>
    </xf>
    <xf numFmtId="0" fontId="36" fillId="21" borderId="51" xfId="0" applyFont="1" applyFill="1" applyBorder="1" applyAlignment="1" applyProtection="1">
      <alignment horizontal="center" vertical="center"/>
      <protection hidden="1"/>
    </xf>
    <xf numFmtId="1" fontId="36" fillId="21" borderId="32" xfId="0" applyNumberFormat="1" applyFont="1" applyFill="1" applyBorder="1" applyProtection="1">
      <protection hidden="1"/>
    </xf>
    <xf numFmtId="0" fontId="36" fillId="21" borderId="43" xfId="0" applyFont="1" applyFill="1" applyBorder="1" applyAlignment="1" applyProtection="1">
      <alignment horizontal="center" vertical="center"/>
      <protection hidden="1"/>
    </xf>
    <xf numFmtId="1" fontId="36" fillId="21" borderId="33" xfId="0" applyNumberFormat="1" applyFont="1" applyFill="1" applyBorder="1" applyProtection="1">
      <protection hidden="1"/>
    </xf>
    <xf numFmtId="1" fontId="36" fillId="21" borderId="42" xfId="0" applyNumberFormat="1" applyFont="1" applyFill="1" applyBorder="1" applyProtection="1">
      <protection hidden="1"/>
    </xf>
    <xf numFmtId="1" fontId="36" fillId="16" borderId="32" xfId="0" applyNumberFormat="1" applyFont="1" applyFill="1" applyBorder="1" applyAlignment="1" applyProtection="1">
      <alignment horizontal="center" vertical="center"/>
      <protection hidden="1"/>
    </xf>
    <xf numFmtId="0" fontId="36" fillId="16" borderId="32" xfId="0" applyFont="1" applyFill="1" applyBorder="1" applyAlignment="1" applyProtection="1">
      <alignment horizontal="center" vertical="center"/>
      <protection hidden="1"/>
    </xf>
    <xf numFmtId="1" fontId="36" fillId="16" borderId="32" xfId="0" applyNumberFormat="1" applyFont="1" applyFill="1" applyBorder="1" applyProtection="1">
      <protection hidden="1"/>
    </xf>
    <xf numFmtId="1" fontId="36" fillId="16" borderId="33" xfId="0" applyNumberFormat="1" applyFont="1" applyFill="1" applyBorder="1" applyAlignment="1" applyProtection="1">
      <alignment horizontal="center" vertical="center"/>
      <protection hidden="1"/>
    </xf>
    <xf numFmtId="0" fontId="36" fillId="16" borderId="33" xfId="0" applyFont="1" applyFill="1" applyBorder="1" applyAlignment="1" applyProtection="1">
      <alignment horizontal="center" vertical="center"/>
      <protection hidden="1"/>
    </xf>
    <xf numFmtId="1" fontId="36" fillId="16" borderId="33" xfId="0" applyNumberFormat="1" applyFont="1" applyFill="1" applyBorder="1" applyProtection="1">
      <protection hidden="1"/>
    </xf>
    <xf numFmtId="1" fontId="36" fillId="11" borderId="32" xfId="0" applyNumberFormat="1" applyFont="1" applyFill="1" applyBorder="1" applyAlignment="1" applyProtection="1">
      <alignment horizontal="center" vertical="center"/>
      <protection hidden="1"/>
    </xf>
    <xf numFmtId="0" fontId="36" fillId="11" borderId="32" xfId="0" applyFont="1" applyFill="1" applyBorder="1" applyAlignment="1" applyProtection="1">
      <alignment horizontal="center" vertical="center"/>
      <protection hidden="1"/>
    </xf>
    <xf numFmtId="1" fontId="36" fillId="11" borderId="32" xfId="0" applyNumberFormat="1" applyFont="1" applyFill="1" applyBorder="1" applyProtection="1">
      <protection hidden="1"/>
    </xf>
    <xf numFmtId="1" fontId="36" fillId="11" borderId="33" xfId="0" applyNumberFormat="1" applyFont="1" applyFill="1" applyBorder="1" applyAlignment="1" applyProtection="1">
      <alignment horizontal="center" vertical="center"/>
      <protection hidden="1"/>
    </xf>
    <xf numFmtId="0" fontId="36" fillId="11" borderId="33" xfId="0" applyFont="1" applyFill="1" applyBorder="1" applyAlignment="1" applyProtection="1">
      <alignment horizontal="center" vertical="center"/>
      <protection hidden="1"/>
    </xf>
    <xf numFmtId="1" fontId="36" fillId="11" borderId="33" xfId="0" applyNumberFormat="1" applyFont="1" applyFill="1" applyBorder="1" applyProtection="1">
      <protection hidden="1"/>
    </xf>
    <xf numFmtId="1" fontId="34" fillId="4" borderId="34" xfId="0" applyNumberFormat="1" applyFont="1" applyFill="1" applyBorder="1" applyAlignment="1" applyProtection="1">
      <alignment vertical="center"/>
      <protection hidden="1"/>
    </xf>
    <xf numFmtId="1" fontId="34" fillId="4" borderId="37" xfId="0" applyNumberFormat="1" applyFont="1" applyFill="1" applyBorder="1" applyAlignment="1" applyProtection="1">
      <alignment vertical="center"/>
      <protection hidden="1"/>
    </xf>
    <xf numFmtId="1" fontId="34" fillId="4" borderId="14" xfId="0" applyNumberFormat="1" applyFont="1" applyFill="1" applyBorder="1" applyAlignment="1" applyProtection="1">
      <alignment vertical="center"/>
      <protection hidden="1"/>
    </xf>
    <xf numFmtId="1" fontId="34" fillId="4" borderId="20" xfId="0" applyNumberFormat="1" applyFont="1" applyFill="1" applyBorder="1" applyAlignment="1" applyProtection="1">
      <alignment vertical="center"/>
      <protection hidden="1"/>
    </xf>
    <xf numFmtId="1" fontId="34" fillId="4" borderId="53" xfId="0" applyNumberFormat="1" applyFont="1" applyFill="1" applyBorder="1" applyAlignment="1" applyProtection="1">
      <alignment vertical="center"/>
      <protection hidden="1"/>
    </xf>
    <xf numFmtId="1" fontId="34" fillId="4" borderId="15" xfId="0" applyNumberFormat="1" applyFont="1" applyFill="1" applyBorder="1" applyAlignment="1" applyProtection="1">
      <alignment vertical="center"/>
      <protection hidden="1"/>
    </xf>
    <xf numFmtId="1" fontId="34" fillId="4" borderId="0" xfId="0" applyNumberFormat="1" applyFont="1" applyFill="1" applyBorder="1" applyAlignment="1" applyProtection="1">
      <alignment horizontal="center" vertical="center"/>
      <protection hidden="1"/>
    </xf>
    <xf numFmtId="1" fontId="34" fillId="4" borderId="0" xfId="0" applyNumberFormat="1" applyFont="1" applyFill="1" applyBorder="1" applyProtection="1">
      <protection hidden="1"/>
    </xf>
    <xf numFmtId="1" fontId="34" fillId="4" borderId="15" xfId="0" applyNumberFormat="1" applyFont="1" applyFill="1" applyBorder="1" applyAlignment="1" applyProtection="1">
      <alignment horizontal="center" vertical="center"/>
      <protection hidden="1"/>
    </xf>
    <xf numFmtId="1" fontId="34" fillId="4" borderId="27" xfId="0" applyNumberFormat="1" applyFont="1" applyFill="1" applyBorder="1" applyAlignment="1" applyProtection="1">
      <alignment vertical="center"/>
      <protection hidden="1"/>
    </xf>
    <xf numFmtId="1" fontId="34" fillId="4" borderId="17" xfId="0" applyNumberFormat="1" applyFont="1" applyFill="1" applyBorder="1" applyAlignment="1" applyProtection="1">
      <alignment horizontal="right"/>
      <protection hidden="1"/>
    </xf>
    <xf numFmtId="0" fontId="0" fillId="4" borderId="17" xfId="0" applyFill="1" applyBorder="1" applyProtection="1">
      <protection hidden="1"/>
    </xf>
    <xf numFmtId="1" fontId="34" fillId="16" borderId="17" xfId="0" applyNumberFormat="1" applyFont="1" applyFill="1" applyBorder="1" applyAlignment="1" applyProtection="1">
      <protection hidden="1"/>
    </xf>
    <xf numFmtId="1" fontId="34" fillId="11" borderId="17" xfId="0" applyNumberFormat="1" applyFont="1" applyFill="1" applyBorder="1" applyAlignment="1" applyProtection="1">
      <alignment vertical="center"/>
      <protection hidden="1"/>
    </xf>
    <xf numFmtId="2" fontId="34" fillId="25" borderId="17" xfId="0" applyNumberFormat="1" applyFont="1" applyFill="1" applyBorder="1" applyAlignment="1" applyProtection="1">
      <protection hidden="1"/>
    </xf>
    <xf numFmtId="1" fontId="34" fillId="16" borderId="38" xfId="0" applyNumberFormat="1" applyFont="1" applyFill="1" applyBorder="1" applyAlignment="1" applyProtection="1">
      <protection hidden="1"/>
    </xf>
    <xf numFmtId="1" fontId="34" fillId="16" borderId="43" xfId="0" applyNumberFormat="1" applyFont="1" applyFill="1" applyBorder="1" applyAlignment="1" applyProtection="1">
      <protection hidden="1"/>
    </xf>
    <xf numFmtId="1" fontId="34" fillId="11" borderId="17" xfId="0" applyNumberFormat="1" applyFont="1" applyFill="1" applyBorder="1" applyAlignment="1" applyProtection="1">
      <protection hidden="1"/>
    </xf>
    <xf numFmtId="1" fontId="34" fillId="11" borderId="18" xfId="0" applyNumberFormat="1" applyFont="1" applyFill="1" applyBorder="1" applyAlignment="1" applyProtection="1">
      <protection hidden="1"/>
    </xf>
    <xf numFmtId="2" fontId="34" fillId="26" borderId="20" xfId="0" applyNumberFormat="1" applyFont="1" applyFill="1" applyBorder="1" applyAlignment="1" applyProtection="1">
      <protection hidden="1"/>
    </xf>
    <xf numFmtId="1" fontId="34" fillId="19" borderId="17" xfId="0" applyNumberFormat="1" applyFont="1" applyFill="1" applyBorder="1" applyAlignment="1" applyProtection="1">
      <protection hidden="1"/>
    </xf>
    <xf numFmtId="1" fontId="34" fillId="21" borderId="20" xfId="0" applyNumberFormat="1" applyFont="1" applyFill="1" applyBorder="1" applyAlignment="1" applyProtection="1">
      <protection hidden="1"/>
    </xf>
    <xf numFmtId="1" fontId="34" fillId="20" borderId="17" xfId="0" applyNumberFormat="1" applyFont="1" applyFill="1" applyBorder="1" applyAlignment="1" applyProtection="1">
      <protection hidden="1"/>
    </xf>
    <xf numFmtId="1" fontId="34" fillId="5" borderId="38" xfId="0" applyNumberFormat="1" applyFont="1" applyFill="1" applyBorder="1" applyAlignment="1" applyProtection="1">
      <protection hidden="1"/>
    </xf>
    <xf numFmtId="1" fontId="34" fillId="5" borderId="17" xfId="0" applyNumberFormat="1" applyFont="1" applyFill="1" applyBorder="1" applyAlignment="1" applyProtection="1">
      <protection hidden="1"/>
    </xf>
    <xf numFmtId="1" fontId="34" fillId="19" borderId="17" xfId="0" applyNumberFormat="1" applyFont="1" applyFill="1" applyBorder="1" applyAlignment="1" applyProtection="1">
      <alignment vertical="center"/>
      <protection hidden="1"/>
    </xf>
    <xf numFmtId="1" fontId="34" fillId="17" borderId="13" xfId="0" applyNumberFormat="1" applyFont="1" applyFill="1" applyBorder="1" applyAlignment="1" applyProtection="1">
      <alignment horizontal="right"/>
      <protection hidden="1"/>
    </xf>
    <xf numFmtId="1" fontId="34" fillId="18" borderId="16" xfId="0" applyNumberFormat="1" applyFont="1" applyFill="1" applyBorder="1" applyAlignment="1" applyProtection="1">
      <alignment horizontal="right"/>
      <protection hidden="1"/>
    </xf>
    <xf numFmtId="1" fontId="34" fillId="5" borderId="16" xfId="0" applyNumberFormat="1" applyFont="1" applyFill="1" applyBorder="1" applyAlignment="1" applyProtection="1">
      <alignment horizontal="right"/>
      <protection hidden="1"/>
    </xf>
    <xf numFmtId="1" fontId="34" fillId="19" borderId="16" xfId="0" applyNumberFormat="1" applyFont="1" applyFill="1" applyBorder="1" applyAlignment="1" applyProtection="1">
      <alignment horizontal="right"/>
      <protection hidden="1"/>
    </xf>
    <xf numFmtId="1" fontId="34" fillId="20" borderId="16" xfId="0" applyNumberFormat="1" applyFont="1" applyFill="1" applyBorder="1" applyAlignment="1" applyProtection="1">
      <alignment horizontal="right"/>
      <protection hidden="1"/>
    </xf>
    <xf numFmtId="1" fontId="34" fillId="27" borderId="16" xfId="0" applyNumberFormat="1" applyFont="1" applyFill="1" applyBorder="1" applyAlignment="1" applyProtection="1">
      <alignment horizontal="right"/>
      <protection hidden="1"/>
    </xf>
    <xf numFmtId="1" fontId="34" fillId="16" borderId="16" xfId="0" applyNumberFormat="1" applyFont="1" applyFill="1" applyBorder="1" applyAlignment="1" applyProtection="1">
      <alignment horizontal="right"/>
      <protection hidden="1"/>
    </xf>
    <xf numFmtId="1" fontId="34" fillId="11" borderId="16" xfId="0" applyNumberFormat="1" applyFont="1" applyFill="1" applyBorder="1" applyAlignment="1" applyProtection="1">
      <alignment horizontal="right"/>
      <protection hidden="1"/>
    </xf>
    <xf numFmtId="1" fontId="34" fillId="22" borderId="16" xfId="0" applyNumberFormat="1" applyFont="1" applyFill="1" applyBorder="1" applyAlignment="1" applyProtection="1">
      <alignment horizontal="right"/>
      <protection hidden="1"/>
    </xf>
    <xf numFmtId="1" fontId="34" fillId="23" borderId="16" xfId="0" applyNumberFormat="1" applyFont="1" applyFill="1" applyBorder="1" applyAlignment="1" applyProtection="1">
      <alignment horizontal="right"/>
      <protection hidden="1"/>
    </xf>
    <xf numFmtId="1" fontId="34" fillId="24" borderId="16" xfId="0" applyNumberFormat="1" applyFont="1" applyFill="1" applyBorder="1" applyAlignment="1" applyProtection="1">
      <alignment horizontal="right"/>
      <protection hidden="1"/>
    </xf>
    <xf numFmtId="1" fontId="34" fillId="25" borderId="16" xfId="0" applyNumberFormat="1" applyFont="1" applyFill="1" applyBorder="1" applyAlignment="1" applyProtection="1">
      <alignment horizontal="right"/>
      <protection hidden="1"/>
    </xf>
    <xf numFmtId="1" fontId="34" fillId="26" borderId="19" xfId="0" applyNumberFormat="1" applyFont="1" applyFill="1" applyBorder="1" applyAlignment="1" applyProtection="1">
      <alignment horizontal="right"/>
      <protection hidden="1"/>
    </xf>
    <xf numFmtId="2" fontId="34" fillId="17" borderId="13" xfId="0" applyNumberFormat="1" applyFont="1" applyFill="1" applyBorder="1" applyAlignment="1" applyProtection="1">
      <alignment horizontal="right"/>
      <protection hidden="1"/>
    </xf>
    <xf numFmtId="2" fontId="34" fillId="17" borderId="14" xfId="0" applyNumberFormat="1" applyFont="1" applyFill="1" applyBorder="1" applyAlignment="1" applyProtection="1">
      <alignment horizontal="right"/>
      <protection hidden="1"/>
    </xf>
    <xf numFmtId="2" fontId="0" fillId="17" borderId="14" xfId="0" applyNumberFormat="1" applyFill="1" applyBorder="1" applyAlignment="1">
      <alignment horizontal="right"/>
    </xf>
    <xf numFmtId="2" fontId="34" fillId="17" borderId="15" xfId="0" applyNumberFormat="1" applyFont="1" applyFill="1" applyBorder="1" applyAlignment="1" applyProtection="1">
      <alignment horizontal="right"/>
      <protection hidden="1"/>
    </xf>
    <xf numFmtId="2" fontId="34" fillId="18" borderId="16" xfId="0" applyNumberFormat="1" applyFont="1" applyFill="1" applyBorder="1" applyAlignment="1" applyProtection="1">
      <alignment horizontal="right"/>
      <protection hidden="1"/>
    </xf>
    <xf numFmtId="2" fontId="34" fillId="5" borderId="16" xfId="0" applyNumberFormat="1" applyFont="1" applyFill="1" applyBorder="1" applyAlignment="1" applyProtection="1">
      <alignment horizontal="right"/>
      <protection hidden="1"/>
    </xf>
    <xf numFmtId="2" fontId="34" fillId="19" borderId="16" xfId="0" applyNumberFormat="1" applyFont="1" applyFill="1" applyBorder="1" applyAlignment="1" applyProtection="1">
      <alignment horizontal="right"/>
      <protection hidden="1"/>
    </xf>
    <xf numFmtId="2" fontId="34" fillId="20" borderId="16" xfId="0" applyNumberFormat="1" applyFont="1" applyFill="1" applyBorder="1" applyAlignment="1" applyProtection="1">
      <alignment horizontal="right"/>
      <protection hidden="1"/>
    </xf>
    <xf numFmtId="2" fontId="34" fillId="27" borderId="16" xfId="0" applyNumberFormat="1" applyFont="1" applyFill="1" applyBorder="1" applyAlignment="1" applyProtection="1">
      <alignment horizontal="right"/>
      <protection hidden="1"/>
    </xf>
    <xf numFmtId="2" fontId="34" fillId="16" borderId="16" xfId="0" applyNumberFormat="1" applyFont="1" applyFill="1" applyBorder="1" applyAlignment="1" applyProtection="1">
      <alignment horizontal="right"/>
      <protection hidden="1"/>
    </xf>
    <xf numFmtId="2" fontId="34" fillId="11" borderId="16" xfId="0" applyNumberFormat="1" applyFont="1" applyFill="1" applyBorder="1" applyAlignment="1" applyProtection="1">
      <alignment horizontal="right"/>
      <protection hidden="1"/>
    </xf>
    <xf numFmtId="2" fontId="34" fillId="22" borderId="16" xfId="0" applyNumberFormat="1" applyFont="1" applyFill="1" applyBorder="1" applyAlignment="1" applyProtection="1">
      <alignment horizontal="right"/>
      <protection hidden="1"/>
    </xf>
    <xf numFmtId="2" fontId="34" fillId="23" borderId="16" xfId="0" applyNumberFormat="1" applyFont="1" applyFill="1" applyBorder="1" applyAlignment="1" applyProtection="1">
      <alignment horizontal="right"/>
      <protection hidden="1"/>
    </xf>
    <xf numFmtId="2" fontId="34" fillId="24" borderId="16" xfId="0" applyNumberFormat="1" applyFont="1" applyFill="1" applyBorder="1" applyAlignment="1" applyProtection="1">
      <alignment horizontal="right"/>
      <protection hidden="1"/>
    </xf>
    <xf numFmtId="2" fontId="34" fillId="25" borderId="16" xfId="0" applyNumberFormat="1" applyFont="1" applyFill="1" applyBorder="1" applyAlignment="1" applyProtection="1">
      <alignment horizontal="right"/>
      <protection hidden="1"/>
    </xf>
    <xf numFmtId="2" fontId="34" fillId="26" borderId="19" xfId="0" applyNumberFormat="1" applyFont="1" applyFill="1" applyBorder="1" applyAlignment="1" applyProtection="1">
      <alignment horizontal="right"/>
      <protection hidden="1"/>
    </xf>
    <xf numFmtId="0" fontId="43" fillId="4" borderId="1" xfId="0" applyFont="1" applyFill="1" applyBorder="1" applyAlignment="1" applyProtection="1">
      <alignment horizontal="center" vertical="center"/>
      <protection hidden="1"/>
    </xf>
    <xf numFmtId="0" fontId="43" fillId="4" borderId="2" xfId="0" applyFont="1" applyFill="1" applyBorder="1" applyAlignment="1" applyProtection="1">
      <alignment horizontal="center" vertical="center"/>
      <protection hidden="1"/>
    </xf>
    <xf numFmtId="0" fontId="43" fillId="4" borderId="3" xfId="0" applyFont="1" applyFill="1" applyBorder="1" applyAlignment="1" applyProtection="1">
      <alignment horizontal="center" vertical="center"/>
      <protection hidden="1"/>
    </xf>
    <xf numFmtId="1" fontId="34" fillId="4" borderId="14" xfId="0" applyNumberFormat="1" applyFont="1" applyFill="1" applyBorder="1" applyAlignment="1" applyProtection="1">
      <alignment horizontal="right"/>
      <protection hidden="1"/>
    </xf>
    <xf numFmtId="0" fontId="0" fillId="4" borderId="16" xfId="0" applyFill="1" applyBorder="1" applyProtection="1">
      <protection hidden="1"/>
    </xf>
    <xf numFmtId="1" fontId="34" fillId="4" borderId="18" xfId="0" applyNumberFormat="1" applyFont="1" applyFill="1" applyBorder="1" applyAlignment="1" applyProtection="1">
      <alignment horizontal="right"/>
      <protection hidden="1"/>
    </xf>
    <xf numFmtId="1" fontId="34" fillId="5" borderId="16" xfId="0" applyNumberFormat="1" applyFont="1" applyFill="1" applyBorder="1" applyAlignment="1" applyProtection="1">
      <protection hidden="1"/>
    </xf>
    <xf numFmtId="1" fontId="34" fillId="16" borderId="18" xfId="0" applyNumberFormat="1" applyFont="1" applyFill="1" applyBorder="1" applyAlignment="1" applyProtection="1">
      <protection hidden="1"/>
    </xf>
    <xf numFmtId="1" fontId="34" fillId="19" borderId="16" xfId="0" applyNumberFormat="1" applyFont="1" applyFill="1" applyBorder="1" applyAlignment="1" applyProtection="1">
      <alignment vertical="center"/>
      <protection hidden="1"/>
    </xf>
    <xf numFmtId="1" fontId="34" fillId="11" borderId="18" xfId="0" applyNumberFormat="1" applyFont="1" applyFill="1" applyBorder="1" applyAlignment="1" applyProtection="1">
      <alignment vertical="center"/>
      <protection hidden="1"/>
    </xf>
    <xf numFmtId="1" fontId="34" fillId="20" borderId="16" xfId="0" applyNumberFormat="1" applyFont="1" applyFill="1" applyBorder="1" applyAlignment="1" applyProtection="1">
      <protection hidden="1"/>
    </xf>
    <xf numFmtId="2" fontId="34" fillId="25" borderId="18" xfId="0" applyNumberFormat="1" applyFont="1" applyFill="1" applyBorder="1" applyAlignment="1" applyProtection="1">
      <protection hidden="1"/>
    </xf>
    <xf numFmtId="1" fontId="34" fillId="21" borderId="19" xfId="0" applyNumberFormat="1" applyFont="1" applyFill="1" applyBorder="1" applyAlignment="1" applyProtection="1">
      <protection hidden="1"/>
    </xf>
    <xf numFmtId="2" fontId="34" fillId="26" borderId="21" xfId="0" applyNumberFormat="1" applyFont="1" applyFill="1" applyBorder="1" applyAlignment="1" applyProtection="1">
      <protection hidden="1"/>
    </xf>
    <xf numFmtId="1" fontId="34" fillId="19" borderId="16" xfId="0" applyNumberFormat="1" applyFont="1" applyFill="1" applyBorder="1" applyAlignment="1" applyProtection="1">
      <protection hidden="1"/>
    </xf>
    <xf numFmtId="1" fontId="11" fillId="4" borderId="17" xfId="0" applyNumberFormat="1" applyFont="1" applyFill="1" applyBorder="1" applyAlignment="1">
      <alignment horizontal="center"/>
    </xf>
    <xf numFmtId="1" fontId="0" fillId="5" borderId="17" xfId="0" applyNumberFormat="1" applyFont="1" applyFill="1" applyBorder="1" applyAlignment="1" applyProtection="1">
      <alignment horizontal="right"/>
      <protection hidden="1"/>
    </xf>
    <xf numFmtId="1" fontId="0" fillId="5" borderId="17" xfId="0" applyNumberFormat="1" applyFont="1" applyFill="1" applyBorder="1" applyProtection="1">
      <protection hidden="1"/>
    </xf>
    <xf numFmtId="1" fontId="0" fillId="20" borderId="17" xfId="0" applyNumberFormat="1" applyFont="1" applyFill="1" applyBorder="1" applyAlignment="1" applyProtection="1">
      <alignment horizontal="right"/>
      <protection hidden="1"/>
    </xf>
    <xf numFmtId="1" fontId="0" fillId="20" borderId="17" xfId="0" applyNumberFormat="1" applyFont="1" applyFill="1" applyBorder="1" applyProtection="1">
      <protection hidden="1"/>
    </xf>
    <xf numFmtId="2" fontId="0" fillId="5" borderId="17" xfId="0" applyNumberFormat="1" applyFont="1" applyFill="1" applyBorder="1" applyAlignment="1" applyProtection="1">
      <alignment horizontal="right"/>
      <protection hidden="1"/>
    </xf>
    <xf numFmtId="2" fontId="0" fillId="20" borderId="17" xfId="0" applyNumberFormat="1" applyFont="1" applyFill="1" applyBorder="1" applyAlignment="1" applyProtection="1">
      <alignment horizontal="right"/>
      <protection hidden="1"/>
    </xf>
    <xf numFmtId="2" fontId="0" fillId="11" borderId="17" xfId="0" applyNumberFormat="1" applyFont="1" applyFill="1" applyBorder="1" applyAlignment="1" applyProtection="1">
      <alignment horizontal="right"/>
      <protection hidden="1"/>
    </xf>
    <xf numFmtId="2" fontId="0" fillId="26" borderId="17" xfId="0" applyNumberFormat="1" applyFont="1" applyFill="1" applyBorder="1" applyAlignment="1" applyProtection="1">
      <alignment horizontal="right"/>
      <protection hidden="1"/>
    </xf>
    <xf numFmtId="2" fontId="0" fillId="22" borderId="17" xfId="0" applyNumberFormat="1" applyFont="1" applyFill="1" applyBorder="1"/>
    <xf numFmtId="1" fontId="0" fillId="26" borderId="17" xfId="0" applyNumberFormat="1" applyFont="1" applyFill="1" applyBorder="1" applyAlignment="1" applyProtection="1">
      <alignment horizontal="right"/>
      <protection hidden="1"/>
    </xf>
    <xf numFmtId="1" fontId="0" fillId="22" borderId="17" xfId="0" applyNumberFormat="1" applyFont="1" applyFill="1" applyBorder="1" applyProtection="1">
      <protection hidden="1"/>
    </xf>
    <xf numFmtId="2" fontId="0" fillId="27" borderId="17" xfId="0" applyNumberFormat="1" applyFont="1" applyFill="1" applyBorder="1" applyAlignment="1" applyProtection="1">
      <alignment horizontal="right"/>
      <protection hidden="1"/>
    </xf>
    <xf numFmtId="1" fontId="0" fillId="27" borderId="17" xfId="0" applyNumberFormat="1" applyFont="1" applyFill="1" applyBorder="1" applyAlignment="1" applyProtection="1">
      <alignment horizontal="right"/>
      <protection hidden="1"/>
    </xf>
    <xf numFmtId="1" fontId="0" fillId="27" borderId="17" xfId="0" applyNumberFormat="1" applyFont="1" applyFill="1" applyBorder="1" applyProtection="1">
      <protection hidden="1"/>
    </xf>
    <xf numFmtId="1" fontId="0" fillId="16" borderId="17" xfId="0" applyNumberFormat="1" applyFont="1" applyFill="1" applyBorder="1" applyAlignment="1" applyProtection="1">
      <alignment horizontal="right"/>
      <protection hidden="1"/>
    </xf>
    <xf numFmtId="2" fontId="0" fillId="16" borderId="17" xfId="0" applyNumberFormat="1" applyFont="1" applyFill="1" applyBorder="1" applyAlignment="1" applyProtection="1">
      <alignment horizontal="right"/>
      <protection hidden="1"/>
    </xf>
    <xf numFmtId="1" fontId="34" fillId="5" borderId="38" xfId="0" applyNumberFormat="1" applyFont="1" applyFill="1" applyBorder="1" applyAlignment="1" applyProtection="1">
      <alignment horizontal="center" vertical="center"/>
      <protection hidden="1"/>
    </xf>
    <xf numFmtId="1" fontId="34" fillId="20" borderId="38" xfId="0" applyNumberFormat="1" applyFont="1" applyFill="1" applyBorder="1" applyAlignment="1" applyProtection="1">
      <alignment horizontal="center" vertical="center"/>
      <protection hidden="1"/>
    </xf>
    <xf numFmtId="1" fontId="34" fillId="27" borderId="38" xfId="0" applyNumberFormat="1" applyFont="1" applyFill="1" applyBorder="1" applyAlignment="1" applyProtection="1">
      <alignment horizontal="center" vertical="center"/>
      <protection hidden="1"/>
    </xf>
    <xf numFmtId="1" fontId="34" fillId="11" borderId="38" xfId="0" applyNumberFormat="1" applyFont="1" applyFill="1" applyBorder="1" applyAlignment="1" applyProtection="1">
      <alignment horizontal="center" vertical="center"/>
      <protection hidden="1"/>
    </xf>
    <xf numFmtId="1" fontId="34" fillId="22" borderId="38" xfId="0" applyNumberFormat="1" applyFont="1" applyFill="1" applyBorder="1" applyAlignment="1" applyProtection="1">
      <alignment horizontal="center" vertical="center"/>
      <protection hidden="1"/>
    </xf>
    <xf numFmtId="2" fontId="34" fillId="23" borderId="23" xfId="0" applyNumberFormat="1" applyFont="1" applyFill="1" applyBorder="1" applyProtection="1">
      <protection hidden="1"/>
    </xf>
    <xf numFmtId="1" fontId="34" fillId="23" borderId="23" xfId="0" applyNumberFormat="1" applyFont="1" applyFill="1" applyBorder="1" applyAlignment="1" applyProtection="1">
      <alignment horizontal="center" vertical="center"/>
      <protection hidden="1"/>
    </xf>
    <xf numFmtId="2" fontId="0" fillId="22" borderId="17" xfId="0" applyNumberFormat="1" applyFont="1" applyFill="1" applyBorder="1" applyAlignment="1" applyProtection="1">
      <alignment horizontal="right"/>
      <protection hidden="1"/>
    </xf>
    <xf numFmtId="1" fontId="36" fillId="22" borderId="32" xfId="0" applyNumberFormat="1" applyFont="1" applyFill="1" applyBorder="1" applyAlignment="1" applyProtection="1">
      <alignment horizontal="center" vertical="center"/>
      <protection hidden="1"/>
    </xf>
    <xf numFmtId="0" fontId="36" fillId="22" borderId="32" xfId="0" applyFont="1" applyFill="1" applyBorder="1" applyAlignment="1" applyProtection="1">
      <alignment horizontal="center" vertical="center"/>
      <protection hidden="1"/>
    </xf>
    <xf numFmtId="1" fontId="36" fillId="22" borderId="32" xfId="0" applyNumberFormat="1" applyFont="1" applyFill="1" applyBorder="1" applyProtection="1">
      <protection hidden="1"/>
    </xf>
    <xf numFmtId="1" fontId="36" fillId="22" borderId="33" xfId="0" applyNumberFormat="1" applyFont="1" applyFill="1" applyBorder="1" applyAlignment="1" applyProtection="1">
      <alignment horizontal="center" vertical="center"/>
      <protection hidden="1"/>
    </xf>
    <xf numFmtId="0" fontId="36" fillId="22" borderId="33" xfId="0" applyFont="1" applyFill="1" applyBorder="1" applyAlignment="1" applyProtection="1">
      <alignment horizontal="center" vertical="center"/>
      <protection hidden="1"/>
    </xf>
    <xf numFmtId="1" fontId="36" fillId="22" borderId="33" xfId="0" applyNumberFormat="1" applyFont="1" applyFill="1" applyBorder="1" applyProtection="1">
      <protection hidden="1"/>
    </xf>
    <xf numFmtId="0" fontId="34" fillId="5" borderId="49" xfId="0" applyFont="1" applyFill="1" applyBorder="1" applyAlignment="1">
      <alignment horizontal="center" vertical="center"/>
    </xf>
    <xf numFmtId="1" fontId="34" fillId="5" borderId="62" xfId="0" applyNumberFormat="1" applyFont="1" applyFill="1" applyBorder="1" applyAlignment="1">
      <alignment horizontal="center" vertical="center"/>
    </xf>
    <xf numFmtId="0" fontId="34" fillId="5" borderId="62" xfId="0" applyFont="1" applyFill="1" applyBorder="1" applyAlignment="1">
      <alignment horizontal="center" vertical="center"/>
    </xf>
    <xf numFmtId="0" fontId="34" fillId="20" borderId="42" xfId="0" applyFont="1" applyFill="1" applyBorder="1" applyAlignment="1">
      <alignment horizontal="center" vertical="center"/>
    </xf>
    <xf numFmtId="1" fontId="36" fillId="21" borderId="32" xfId="0" applyNumberFormat="1" applyFont="1" applyFill="1" applyBorder="1" applyAlignment="1" applyProtection="1">
      <alignment horizontal="center" vertical="center"/>
      <protection hidden="1"/>
    </xf>
    <xf numFmtId="1" fontId="36" fillId="21" borderId="33" xfId="0" applyNumberFormat="1" applyFont="1" applyFill="1" applyBorder="1" applyAlignment="1" applyProtection="1">
      <alignment horizontal="center" vertical="center"/>
      <protection hidden="1"/>
    </xf>
    <xf numFmtId="0" fontId="34" fillId="21" borderId="42" xfId="0" applyFont="1" applyFill="1" applyBorder="1" applyAlignment="1">
      <alignment horizontal="center" vertical="center"/>
    </xf>
    <xf numFmtId="1" fontId="36" fillId="21" borderId="42" xfId="0" applyNumberFormat="1" applyFont="1" applyFill="1" applyBorder="1" applyAlignment="1" applyProtection="1">
      <alignment horizontal="center" vertical="center"/>
      <protection hidden="1"/>
    </xf>
    <xf numFmtId="0" fontId="34" fillId="16" borderId="42" xfId="0" applyFont="1" applyFill="1" applyBorder="1" applyAlignment="1">
      <alignment horizontal="center" vertical="center"/>
    </xf>
    <xf numFmtId="1" fontId="36" fillId="16" borderId="42" xfId="0" applyNumberFormat="1" applyFont="1" applyFill="1" applyBorder="1" applyAlignment="1" applyProtection="1">
      <alignment horizontal="center" vertical="center"/>
      <protection hidden="1"/>
    </xf>
    <xf numFmtId="0" fontId="34" fillId="11" borderId="42" xfId="0" applyFont="1" applyFill="1" applyBorder="1" applyAlignment="1">
      <alignment horizontal="center" vertical="center"/>
    </xf>
    <xf numFmtId="1" fontId="36" fillId="11" borderId="42" xfId="0" applyNumberFormat="1" applyFont="1" applyFill="1" applyBorder="1" applyAlignment="1" applyProtection="1">
      <alignment horizontal="center" vertical="center"/>
      <protection hidden="1"/>
    </xf>
    <xf numFmtId="1" fontId="36" fillId="22" borderId="42" xfId="0" applyNumberFormat="1" applyFont="1" applyFill="1" applyBorder="1" applyAlignment="1" applyProtection="1">
      <alignment horizontal="center" vertical="center"/>
      <protection hidden="1"/>
    </xf>
    <xf numFmtId="0" fontId="36" fillId="22" borderId="42" xfId="0" applyFont="1" applyFill="1" applyBorder="1" applyAlignment="1" applyProtection="1">
      <alignment horizontal="center" vertical="center"/>
      <protection hidden="1"/>
    </xf>
    <xf numFmtId="1" fontId="36" fillId="22" borderId="42" xfId="0" applyNumberFormat="1" applyFont="1" applyFill="1" applyBorder="1" applyProtection="1">
      <protection hidden="1"/>
    </xf>
    <xf numFmtId="0" fontId="50" fillId="4" borderId="46" xfId="0" applyFont="1" applyFill="1" applyBorder="1" applyAlignment="1" applyProtection="1">
      <alignment horizontal="center" vertical="center"/>
      <protection hidden="1"/>
    </xf>
    <xf numFmtId="1" fontId="34" fillId="32" borderId="17" xfId="0" applyNumberFormat="1" applyFont="1" applyFill="1" applyBorder="1" applyAlignment="1" applyProtection="1">
      <alignment horizontal="right"/>
      <protection hidden="1"/>
    </xf>
    <xf numFmtId="1" fontId="34" fillId="2" borderId="17" xfId="0" applyNumberFormat="1" applyFont="1" applyFill="1" applyBorder="1" applyAlignment="1" applyProtection="1">
      <alignment horizontal="right"/>
      <protection hidden="1"/>
    </xf>
    <xf numFmtId="1" fontId="34" fillId="4" borderId="13" xfId="0" applyNumberFormat="1" applyFont="1" applyFill="1" applyBorder="1" applyAlignment="1" applyProtection="1">
      <alignment horizontal="center" vertical="center"/>
      <protection hidden="1"/>
    </xf>
    <xf numFmtId="1" fontId="34" fillId="2" borderId="14" xfId="0" applyNumberFormat="1" applyFont="1" applyFill="1" applyBorder="1" applyAlignment="1" applyProtection="1">
      <alignment horizontal="right"/>
      <protection hidden="1"/>
    </xf>
    <xf numFmtId="1" fontId="34" fillId="26" borderId="15" xfId="0" applyNumberFormat="1" applyFont="1" applyFill="1" applyBorder="1" applyAlignment="1" applyProtection="1">
      <alignment horizontal="right"/>
      <protection hidden="1"/>
    </xf>
    <xf numFmtId="1" fontId="34" fillId="4" borderId="16" xfId="0" applyNumberFormat="1" applyFont="1" applyFill="1" applyBorder="1" applyAlignment="1" applyProtection="1">
      <alignment horizontal="center" vertical="center"/>
      <protection hidden="1"/>
    </xf>
    <xf numFmtId="1" fontId="34" fillId="26" borderId="18" xfId="0" applyNumberFormat="1" applyFont="1" applyFill="1" applyBorder="1" applyAlignment="1" applyProtection="1">
      <alignment horizontal="right"/>
      <protection hidden="1"/>
    </xf>
    <xf numFmtId="1" fontId="34" fillId="4" borderId="19" xfId="0" applyNumberFormat="1" applyFont="1" applyFill="1" applyBorder="1" applyAlignment="1" applyProtection="1">
      <alignment horizontal="center" vertical="center"/>
      <protection hidden="1"/>
    </xf>
    <xf numFmtId="1" fontId="34" fillId="2" borderId="20" xfId="0" applyNumberFormat="1" applyFont="1" applyFill="1" applyBorder="1" applyAlignment="1" applyProtection="1">
      <alignment horizontal="right"/>
      <protection hidden="1"/>
    </xf>
    <xf numFmtId="1" fontId="34" fillId="32" borderId="14" xfId="0" applyNumberFormat="1" applyFont="1" applyFill="1" applyBorder="1" applyAlignment="1" applyProtection="1">
      <alignment horizontal="right"/>
      <protection hidden="1"/>
    </xf>
    <xf numFmtId="1" fontId="34" fillId="32" borderId="20" xfId="0" applyNumberFormat="1" applyFont="1" applyFill="1" applyBorder="1" applyAlignment="1" applyProtection="1">
      <alignment horizontal="right"/>
      <protection hidden="1"/>
    </xf>
    <xf numFmtId="1" fontId="34" fillId="4" borderId="34" xfId="0" applyNumberFormat="1" applyFont="1" applyFill="1" applyBorder="1" applyAlignment="1" applyProtection="1">
      <alignment horizontal="center" vertical="center"/>
      <protection hidden="1"/>
    </xf>
    <xf numFmtId="0" fontId="50" fillId="4" borderId="44" xfId="0" applyFont="1" applyFill="1" applyBorder="1" applyAlignment="1" applyProtection="1">
      <alignment horizontal="center" vertical="center"/>
      <protection hidden="1"/>
    </xf>
    <xf numFmtId="1" fontId="30" fillId="4" borderId="14" xfId="0" applyNumberFormat="1" applyFont="1" applyFill="1" applyBorder="1" applyAlignment="1">
      <alignment horizontal="right"/>
    </xf>
    <xf numFmtId="1" fontId="30" fillId="4" borderId="17" xfId="0" applyNumberFormat="1" applyFont="1" applyFill="1" applyBorder="1" applyAlignment="1">
      <alignment horizontal="right"/>
    </xf>
    <xf numFmtId="1" fontId="30" fillId="4" borderId="20" xfId="0" applyNumberFormat="1" applyFont="1" applyFill="1" applyBorder="1" applyAlignment="1">
      <alignment horizontal="right"/>
    </xf>
    <xf numFmtId="2" fontId="30" fillId="4" borderId="13" xfId="0" applyNumberFormat="1" applyFont="1" applyFill="1" applyBorder="1" applyAlignment="1">
      <alignment horizontal="center"/>
    </xf>
    <xf numFmtId="2" fontId="30" fillId="4" borderId="16" xfId="0" applyNumberFormat="1" applyFont="1" applyFill="1" applyBorder="1" applyAlignment="1">
      <alignment horizontal="center"/>
    </xf>
    <xf numFmtId="2" fontId="30" fillId="4" borderId="19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4" borderId="54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45" fillId="0" borderId="14" xfId="0" applyNumberFormat="1" applyFont="1" applyBorder="1"/>
    <xf numFmtId="164" fontId="45" fillId="4" borderId="15" xfId="0" applyNumberFormat="1" applyFont="1" applyFill="1" applyBorder="1"/>
    <xf numFmtId="164" fontId="45" fillId="0" borderId="17" xfId="0" applyNumberFormat="1" applyFont="1" applyBorder="1"/>
    <xf numFmtId="164" fontId="45" fillId="4" borderId="18" xfId="0" applyNumberFormat="1" applyFont="1" applyFill="1" applyBorder="1"/>
    <xf numFmtId="164" fontId="45" fillId="0" borderId="20" xfId="0" applyNumberFormat="1" applyFont="1" applyBorder="1"/>
    <xf numFmtId="164" fontId="45" fillId="4" borderId="21" xfId="0" applyNumberFormat="1" applyFont="1" applyFill="1" applyBorder="1"/>
    <xf numFmtId="0" fontId="45" fillId="0" borderId="0" xfId="0" applyFont="1"/>
    <xf numFmtId="164" fontId="45" fillId="0" borderId="59" xfId="0" applyNumberFormat="1" applyFont="1" applyBorder="1"/>
    <xf numFmtId="164" fontId="45" fillId="4" borderId="60" xfId="0" applyNumberFormat="1" applyFont="1" applyFill="1" applyBorder="1"/>
    <xf numFmtId="2" fontId="30" fillId="4" borderId="13" xfId="0" applyNumberFormat="1" applyFont="1" applyFill="1" applyBorder="1" applyAlignment="1"/>
    <xf numFmtId="2" fontId="30" fillId="4" borderId="16" xfId="0" applyNumberFormat="1" applyFont="1" applyFill="1" applyBorder="1" applyAlignment="1"/>
    <xf numFmtId="2" fontId="30" fillId="4" borderId="19" xfId="0" applyNumberFormat="1" applyFont="1" applyFill="1" applyBorder="1" applyAlignment="1"/>
    <xf numFmtId="2" fontId="1" fillId="0" borderId="0" xfId="0" applyNumberFormat="1" applyFont="1" applyAlignment="1"/>
    <xf numFmtId="0" fontId="8" fillId="7" borderId="0" xfId="1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wrapText="1"/>
    </xf>
    <xf numFmtId="0" fontId="9" fillId="15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3" borderId="0" xfId="1" applyFont="1" applyFill="1" applyAlignment="1">
      <alignment horizontal="center" vertical="center" wrapText="1"/>
    </xf>
    <xf numFmtId="0" fontId="9" fillId="8" borderId="0" xfId="1" applyFont="1" applyFill="1" applyAlignment="1">
      <alignment horizontal="center" vertical="center"/>
    </xf>
    <xf numFmtId="0" fontId="9" fillId="9" borderId="0" xfId="1" applyFont="1" applyFill="1" applyAlignment="1">
      <alignment horizontal="center" vertical="center"/>
    </xf>
    <xf numFmtId="0" fontId="13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42" fillId="22" borderId="16" xfId="1" applyFont="1" applyFill="1" applyBorder="1" applyAlignment="1">
      <alignment horizontal="center" vertical="center"/>
    </xf>
    <xf numFmtId="0" fontId="42" fillId="22" borderId="18" xfId="1" applyFont="1" applyFill="1" applyBorder="1" applyAlignment="1">
      <alignment horizontal="center" vertical="center"/>
    </xf>
    <xf numFmtId="0" fontId="42" fillId="22" borderId="19" xfId="1" applyFont="1" applyFill="1" applyBorder="1" applyAlignment="1">
      <alignment horizontal="center" vertical="center"/>
    </xf>
    <xf numFmtId="0" fontId="42" fillId="22" borderId="21" xfId="1" applyFont="1" applyFill="1" applyBorder="1" applyAlignment="1">
      <alignment horizontal="center" vertical="center"/>
    </xf>
    <xf numFmtId="0" fontId="34" fillId="31" borderId="9" xfId="0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34" fillId="31" borderId="25" xfId="0" applyFont="1" applyFill="1" applyBorder="1" applyAlignment="1">
      <alignment horizontal="center" vertical="center"/>
    </xf>
    <xf numFmtId="0" fontId="42" fillId="11" borderId="16" xfId="1" applyFont="1" applyFill="1" applyBorder="1" applyAlignment="1">
      <alignment horizontal="center" vertical="center"/>
    </xf>
    <xf numFmtId="0" fontId="42" fillId="11" borderId="18" xfId="1" applyFont="1" applyFill="1" applyBorder="1" applyAlignment="1">
      <alignment horizontal="center" vertical="center"/>
    </xf>
    <xf numFmtId="0" fontId="42" fillId="16" borderId="16" xfId="1" applyFont="1" applyFill="1" applyBorder="1" applyAlignment="1">
      <alignment horizontal="center" vertical="center"/>
    </xf>
    <xf numFmtId="0" fontId="42" fillId="16" borderId="18" xfId="1" applyFont="1" applyFill="1" applyBorder="1" applyAlignment="1">
      <alignment horizontal="center" vertical="center"/>
    </xf>
    <xf numFmtId="0" fontId="42" fillId="16" borderId="22" xfId="1" applyFont="1" applyFill="1" applyBorder="1" applyAlignment="1">
      <alignment horizontal="center" vertical="center"/>
    </xf>
    <xf numFmtId="0" fontId="42" fillId="16" borderId="24" xfId="1" applyFont="1" applyFill="1" applyBorder="1" applyAlignment="1">
      <alignment horizontal="center" vertical="center"/>
    </xf>
    <xf numFmtId="0" fontId="42" fillId="21" borderId="16" xfId="1" applyFont="1" applyFill="1" applyBorder="1" applyAlignment="1">
      <alignment horizontal="center" vertical="center"/>
    </xf>
    <xf numFmtId="0" fontId="42" fillId="21" borderId="18" xfId="1" applyFont="1" applyFill="1" applyBorder="1" applyAlignment="1">
      <alignment horizontal="center" vertical="center"/>
    </xf>
    <xf numFmtId="0" fontId="42" fillId="16" borderId="63" xfId="1" applyFont="1" applyFill="1" applyBorder="1" applyAlignment="1">
      <alignment horizontal="center" vertical="center"/>
    </xf>
    <xf numFmtId="0" fontId="42" fillId="16" borderId="46" xfId="1" applyFont="1" applyFill="1" applyBorder="1" applyAlignment="1">
      <alignment horizontal="center" vertical="center"/>
    </xf>
    <xf numFmtId="0" fontId="42" fillId="11" borderId="13" xfId="1" applyFont="1" applyFill="1" applyBorder="1" applyAlignment="1">
      <alignment horizontal="center" vertical="center"/>
    </xf>
    <xf numFmtId="0" fontId="42" fillId="11" borderId="15" xfId="1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42" fillId="5" borderId="16" xfId="1" applyFont="1" applyFill="1" applyBorder="1" applyAlignment="1">
      <alignment horizontal="center" vertical="center"/>
    </xf>
    <xf numFmtId="0" fontId="42" fillId="5" borderId="18" xfId="1" applyFont="1" applyFill="1" applyBorder="1" applyAlignment="1">
      <alignment horizontal="center" vertical="center"/>
    </xf>
    <xf numFmtId="0" fontId="42" fillId="5" borderId="19" xfId="1" applyFont="1" applyFill="1" applyBorder="1" applyAlignment="1">
      <alignment horizontal="center" vertical="center"/>
    </xf>
    <xf numFmtId="0" fontId="42" fillId="5" borderId="21" xfId="1" applyFont="1" applyFill="1" applyBorder="1" applyAlignment="1">
      <alignment horizontal="center" vertical="center"/>
    </xf>
    <xf numFmtId="0" fontId="42" fillId="21" borderId="19" xfId="1" applyFont="1" applyFill="1" applyBorder="1" applyAlignment="1">
      <alignment horizontal="center" vertical="center"/>
    </xf>
    <xf numFmtId="0" fontId="42" fillId="21" borderId="21" xfId="1" applyFont="1" applyFill="1" applyBorder="1" applyAlignment="1">
      <alignment horizontal="center" vertical="center"/>
    </xf>
    <xf numFmtId="0" fontId="42" fillId="20" borderId="16" xfId="1" applyFont="1" applyFill="1" applyBorder="1" applyAlignment="1">
      <alignment horizontal="center" vertical="center"/>
    </xf>
    <xf numFmtId="0" fontId="42" fillId="20" borderId="18" xfId="1" applyFont="1" applyFill="1" applyBorder="1" applyAlignment="1">
      <alignment horizontal="center" vertical="center"/>
    </xf>
    <xf numFmtId="0" fontId="42" fillId="20" borderId="19" xfId="1" applyFont="1" applyFill="1" applyBorder="1" applyAlignment="1">
      <alignment horizontal="center" vertical="center"/>
    </xf>
    <xf numFmtId="0" fontId="42" fillId="20" borderId="21" xfId="1" applyFont="1" applyFill="1" applyBorder="1" applyAlignment="1">
      <alignment horizontal="center" vertical="center"/>
    </xf>
    <xf numFmtId="0" fontId="42" fillId="21" borderId="13" xfId="1" applyFont="1" applyFill="1" applyBorder="1" applyAlignment="1">
      <alignment horizontal="center" vertical="center"/>
    </xf>
    <xf numFmtId="0" fontId="42" fillId="21" borderId="15" xfId="1" applyFont="1" applyFill="1" applyBorder="1" applyAlignment="1">
      <alignment horizontal="center" vertical="center"/>
    </xf>
    <xf numFmtId="0" fontId="42" fillId="5" borderId="13" xfId="1" applyFont="1" applyFill="1" applyBorder="1" applyAlignment="1">
      <alignment horizontal="center" vertical="center"/>
    </xf>
    <xf numFmtId="0" fontId="42" fillId="5" borderId="15" xfId="1" applyFont="1" applyFill="1" applyBorder="1" applyAlignment="1">
      <alignment horizontal="center" vertical="center"/>
    </xf>
    <xf numFmtId="0" fontId="42" fillId="11" borderId="19" xfId="1" applyFont="1" applyFill="1" applyBorder="1" applyAlignment="1">
      <alignment horizontal="center" vertical="center"/>
    </xf>
    <xf numFmtId="0" fontId="42" fillId="11" borderId="21" xfId="1" applyFont="1" applyFill="1" applyBorder="1" applyAlignment="1">
      <alignment horizontal="center" vertical="center"/>
    </xf>
    <xf numFmtId="0" fontId="42" fillId="22" borderId="13" xfId="1" applyFont="1" applyFill="1" applyBorder="1" applyAlignment="1">
      <alignment horizontal="center" vertical="center"/>
    </xf>
    <xf numFmtId="0" fontId="42" fillId="22" borderId="15" xfId="1" applyFont="1" applyFill="1" applyBorder="1" applyAlignment="1">
      <alignment horizontal="center" vertical="center"/>
    </xf>
    <xf numFmtId="0" fontId="34" fillId="4" borderId="15" xfId="0" applyFont="1" applyFill="1" applyBorder="1" applyAlignment="1">
      <alignment horizontal="center" vertical="center" textRotation="45"/>
    </xf>
    <xf numFmtId="0" fontId="34" fillId="4" borderId="21" xfId="0" applyFont="1" applyFill="1" applyBorder="1" applyAlignment="1">
      <alignment horizontal="center" vertical="center" textRotation="45"/>
    </xf>
    <xf numFmtId="0" fontId="34" fillId="4" borderId="10" xfId="0" applyFont="1" applyFill="1" applyBorder="1" applyAlignment="1">
      <alignment horizontal="center" vertical="center"/>
    </xf>
    <xf numFmtId="0" fontId="34" fillId="4" borderId="25" xfId="0" applyFont="1" applyFill="1" applyBorder="1" applyAlignment="1">
      <alignment horizontal="center" vertical="center"/>
    </xf>
    <xf numFmtId="0" fontId="41" fillId="4" borderId="0" xfId="0" applyFont="1" applyFill="1" applyBorder="1" applyAlignment="1">
      <alignment horizontal="center" vertical="center" textRotation="90"/>
    </xf>
    <xf numFmtId="0" fontId="34" fillId="4" borderId="0" xfId="0" applyFont="1" applyFill="1" applyAlignment="1" applyProtection="1">
      <alignment horizontal="center" vertical="center" wrapText="1"/>
      <protection hidden="1"/>
    </xf>
    <xf numFmtId="0" fontId="0" fillId="4" borderId="0" xfId="0" applyFill="1"/>
    <xf numFmtId="0" fontId="40" fillId="4" borderId="1" xfId="0" applyFont="1" applyFill="1" applyBorder="1" applyAlignment="1">
      <alignment horizontal="center" vertical="center"/>
    </xf>
    <xf numFmtId="0" fontId="40" fillId="4" borderId="3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center" vertical="center"/>
    </xf>
    <xf numFmtId="0" fontId="40" fillId="4" borderId="26" xfId="0" applyFont="1" applyFill="1" applyBorder="1" applyAlignment="1">
      <alignment horizontal="center" vertical="center"/>
    </xf>
    <xf numFmtId="0" fontId="34" fillId="4" borderId="13" xfId="0" applyFont="1" applyFill="1" applyBorder="1" applyAlignment="1">
      <alignment horizontal="center" vertical="center" textRotation="45"/>
    </xf>
    <xf numFmtId="0" fontId="34" fillId="4" borderId="19" xfId="0" applyFont="1" applyFill="1" applyBorder="1" applyAlignment="1">
      <alignment horizontal="center" vertical="center" textRotation="45"/>
    </xf>
    <xf numFmtId="1" fontId="34" fillId="4" borderId="14" xfId="0" applyNumberFormat="1" applyFont="1" applyFill="1" applyBorder="1" applyAlignment="1">
      <alignment horizontal="center" vertical="center" textRotation="45"/>
    </xf>
    <xf numFmtId="1" fontId="34" fillId="4" borderId="20" xfId="0" applyNumberFormat="1" applyFont="1" applyFill="1" applyBorder="1" applyAlignment="1">
      <alignment horizontal="center" vertical="center" textRotation="45"/>
    </xf>
    <xf numFmtId="0" fontId="42" fillId="20" borderId="13" xfId="1" applyFont="1" applyFill="1" applyBorder="1" applyAlignment="1">
      <alignment horizontal="center" vertical="center"/>
    </xf>
    <xf numFmtId="0" fontId="42" fillId="20" borderId="15" xfId="1" applyFont="1" applyFill="1" applyBorder="1" applyAlignment="1">
      <alignment horizontal="center" vertical="center"/>
    </xf>
    <xf numFmtId="0" fontId="32" fillId="4" borderId="0" xfId="0" applyFont="1" applyFill="1" applyAlignment="1" applyProtection="1">
      <alignment horizontal="center"/>
      <protection hidden="1"/>
    </xf>
    <xf numFmtId="0" fontId="33" fillId="4" borderId="0" xfId="0" applyFont="1" applyFill="1" applyAlignment="1" applyProtection="1">
      <alignment horizontal="center"/>
      <protection hidden="1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" fontId="0" fillId="4" borderId="14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1" fontId="0" fillId="4" borderId="34" xfId="0" applyNumberFormat="1" applyFill="1" applyBorder="1" applyAlignment="1">
      <alignment horizontal="center"/>
    </xf>
    <xf numFmtId="1" fontId="0" fillId="4" borderId="38" xfId="0" applyNumberFormat="1" applyFill="1" applyBorder="1" applyAlignment="1">
      <alignment horizontal="center"/>
    </xf>
    <xf numFmtId="1" fontId="0" fillId="4" borderId="17" xfId="0" applyNumberFormat="1" applyFill="1" applyBorder="1" applyAlignment="1">
      <alignment horizontal="center" vertical="center"/>
    </xf>
    <xf numFmtId="1" fontId="0" fillId="4" borderId="27" xfId="0" applyNumberFormat="1" applyFill="1" applyBorder="1" applyAlignment="1">
      <alignment horizontal="center" vertical="center"/>
    </xf>
    <xf numFmtId="1" fontId="0" fillId="4" borderId="34" xfId="0" applyNumberFormat="1" applyFill="1" applyBorder="1" applyAlignment="1">
      <alignment horizontal="center" vertical="center"/>
    </xf>
    <xf numFmtId="1" fontId="4" fillId="4" borderId="9" xfId="0" applyNumberFormat="1" applyFont="1" applyFill="1" applyBorder="1" applyAlignment="1">
      <alignment horizontal="center"/>
    </xf>
    <xf numFmtId="1" fontId="4" fillId="4" borderId="10" xfId="0" applyNumberFormat="1" applyFont="1" applyFill="1" applyBorder="1" applyAlignment="1">
      <alignment horizontal="center"/>
    </xf>
    <xf numFmtId="1" fontId="4" fillId="4" borderId="25" xfId="0" applyNumberFormat="1" applyFont="1" applyFill="1" applyBorder="1" applyAlignment="1">
      <alignment horizontal="center"/>
    </xf>
    <xf numFmtId="2" fontId="34" fillId="4" borderId="55" xfId="0" applyNumberFormat="1" applyFont="1" applyFill="1" applyBorder="1" applyAlignment="1" applyProtection="1">
      <alignment horizontal="center"/>
      <protection hidden="1"/>
    </xf>
    <xf numFmtId="2" fontId="34" fillId="4" borderId="56" xfId="0" applyNumberFormat="1" applyFont="1" applyFill="1" applyBorder="1" applyAlignment="1" applyProtection="1">
      <alignment horizontal="center"/>
      <protection hidden="1"/>
    </xf>
    <xf numFmtId="2" fontId="34" fillId="4" borderId="61" xfId="0" applyNumberFormat="1" applyFont="1" applyFill="1" applyBorder="1" applyAlignment="1" applyProtection="1">
      <alignment horizontal="center"/>
      <protection hidden="1"/>
    </xf>
    <xf numFmtId="0" fontId="34" fillId="4" borderId="5" xfId="0" applyFont="1" applyFill="1" applyBorder="1" applyAlignment="1" applyProtection="1">
      <alignment horizontal="center"/>
      <protection hidden="1"/>
    </xf>
    <xf numFmtId="0" fontId="34" fillId="4" borderId="6" xfId="0" applyFont="1" applyFill="1" applyBorder="1" applyAlignment="1" applyProtection="1">
      <alignment horizontal="center"/>
      <protection hidden="1"/>
    </xf>
    <xf numFmtId="0" fontId="34" fillId="4" borderId="7" xfId="0" applyFont="1" applyFill="1" applyBorder="1" applyAlignment="1" applyProtection="1">
      <alignment horizontal="center"/>
      <protection hidden="1"/>
    </xf>
    <xf numFmtId="1" fontId="34" fillId="4" borderId="14" xfId="0" applyNumberFormat="1" applyFont="1" applyFill="1" applyBorder="1" applyAlignment="1" applyProtection="1">
      <alignment horizontal="center" vertical="center"/>
      <protection hidden="1"/>
    </xf>
    <xf numFmtId="1" fontId="34" fillId="4" borderId="15" xfId="0" applyNumberFormat="1" applyFont="1" applyFill="1" applyBorder="1" applyAlignment="1" applyProtection="1">
      <alignment horizontal="center" vertical="center"/>
      <protection hidden="1"/>
    </xf>
    <xf numFmtId="0" fontId="49" fillId="4" borderId="9" xfId="0" applyFont="1" applyFill="1" applyBorder="1" applyAlignment="1" applyProtection="1">
      <alignment horizontal="center" vertical="center"/>
      <protection hidden="1"/>
    </xf>
    <xf numFmtId="0" fontId="49" fillId="4" borderId="10" xfId="0" applyFont="1" applyFill="1" applyBorder="1" applyAlignment="1" applyProtection="1">
      <alignment horizontal="center" vertical="center"/>
      <protection hidden="1"/>
    </xf>
    <xf numFmtId="0" fontId="49" fillId="4" borderId="25" xfId="0" applyFont="1" applyFill="1" applyBorder="1" applyAlignment="1" applyProtection="1">
      <alignment horizontal="center" vertical="center"/>
      <protection hidden="1"/>
    </xf>
    <xf numFmtId="0" fontId="34" fillId="4" borderId="9" xfId="0" applyFont="1" applyFill="1" applyBorder="1" applyAlignment="1" applyProtection="1">
      <alignment horizontal="center"/>
      <protection hidden="1"/>
    </xf>
    <xf numFmtId="0" fontId="34" fillId="4" borderId="10" xfId="0" applyFont="1" applyFill="1" applyBorder="1" applyAlignment="1" applyProtection="1">
      <alignment horizontal="center"/>
      <protection hidden="1"/>
    </xf>
    <xf numFmtId="0" fontId="34" fillId="4" borderId="25" xfId="0" applyFont="1" applyFill="1" applyBorder="1" applyAlignment="1" applyProtection="1">
      <alignment horizontal="center"/>
      <protection hidden="1"/>
    </xf>
    <xf numFmtId="0" fontId="42" fillId="22" borderId="47" xfId="1" applyFont="1" applyFill="1" applyBorder="1" applyAlignment="1" applyProtection="1">
      <alignment horizontal="center" vertical="center"/>
      <protection hidden="1"/>
    </xf>
    <xf numFmtId="0" fontId="42" fillId="22" borderId="51" xfId="1" applyFont="1" applyFill="1" applyBorder="1" applyAlignment="1" applyProtection="1">
      <alignment horizontal="center" vertical="center"/>
      <protection hidden="1"/>
    </xf>
    <xf numFmtId="0" fontId="42" fillId="22" borderId="48" xfId="1" applyFont="1" applyFill="1" applyBorder="1" applyAlignment="1" applyProtection="1">
      <alignment horizontal="center" vertical="center"/>
      <protection hidden="1"/>
    </xf>
    <xf numFmtId="0" fontId="42" fillId="22" borderId="43" xfId="1" applyFont="1" applyFill="1" applyBorder="1" applyAlignment="1" applyProtection="1">
      <alignment horizontal="center" vertical="center"/>
      <protection hidden="1"/>
    </xf>
    <xf numFmtId="0" fontId="42" fillId="16" borderId="47" xfId="1" applyFont="1" applyFill="1" applyBorder="1" applyAlignment="1" applyProtection="1">
      <alignment horizontal="center" vertical="center"/>
      <protection hidden="1"/>
    </xf>
    <xf numFmtId="0" fontId="42" fillId="16" borderId="51" xfId="1" applyFont="1" applyFill="1" applyBorder="1" applyAlignment="1" applyProtection="1">
      <alignment horizontal="center" vertical="center"/>
      <protection hidden="1"/>
    </xf>
    <xf numFmtId="0" fontId="42" fillId="16" borderId="48" xfId="1" applyFont="1" applyFill="1" applyBorder="1" applyAlignment="1" applyProtection="1">
      <alignment horizontal="center" vertical="center"/>
      <protection hidden="1"/>
    </xf>
    <xf numFmtId="0" fontId="42" fillId="16" borderId="43" xfId="1" applyFont="1" applyFill="1" applyBorder="1" applyAlignment="1" applyProtection="1">
      <alignment horizontal="center" vertical="center"/>
      <protection hidden="1"/>
    </xf>
    <xf numFmtId="0" fontId="42" fillId="16" borderId="50" xfId="1" applyFont="1" applyFill="1" applyBorder="1" applyAlignment="1" applyProtection="1">
      <alignment horizontal="center" vertical="center"/>
      <protection hidden="1"/>
    </xf>
    <xf numFmtId="0" fontId="42" fillId="16" borderId="52" xfId="1" applyFont="1" applyFill="1" applyBorder="1" applyAlignment="1" applyProtection="1">
      <alignment horizontal="center" vertical="center"/>
      <protection hidden="1"/>
    </xf>
    <xf numFmtId="0" fontId="42" fillId="20" borderId="48" xfId="1" applyFont="1" applyFill="1" applyBorder="1" applyAlignment="1" applyProtection="1">
      <alignment horizontal="center" vertical="center"/>
      <protection hidden="1"/>
    </xf>
    <xf numFmtId="0" fontId="42" fillId="20" borderId="43" xfId="1" applyFont="1" applyFill="1" applyBorder="1" applyAlignment="1" applyProtection="1">
      <alignment horizontal="center" vertical="center"/>
      <protection hidden="1"/>
    </xf>
    <xf numFmtId="0" fontId="42" fillId="21" borderId="47" xfId="1" applyFont="1" applyFill="1" applyBorder="1" applyAlignment="1" applyProtection="1">
      <alignment horizontal="center" vertical="center"/>
      <protection hidden="1"/>
    </xf>
    <xf numFmtId="0" fontId="42" fillId="21" borderId="51" xfId="1" applyFont="1" applyFill="1" applyBorder="1" applyAlignment="1" applyProtection="1">
      <alignment horizontal="center" vertical="center"/>
      <protection hidden="1"/>
    </xf>
    <xf numFmtId="0" fontId="42" fillId="21" borderId="48" xfId="1" applyFont="1" applyFill="1" applyBorder="1" applyAlignment="1" applyProtection="1">
      <alignment horizontal="center" vertical="center"/>
      <protection hidden="1"/>
    </xf>
    <xf numFmtId="0" fontId="42" fillId="21" borderId="43" xfId="1" applyFont="1" applyFill="1" applyBorder="1" applyAlignment="1" applyProtection="1">
      <alignment horizontal="center" vertical="center"/>
      <protection hidden="1"/>
    </xf>
    <xf numFmtId="0" fontId="34" fillId="4" borderId="9" xfId="0" applyFont="1" applyFill="1" applyBorder="1" applyAlignment="1" applyProtection="1">
      <alignment horizontal="center" vertical="center"/>
      <protection hidden="1"/>
    </xf>
    <xf numFmtId="0" fontId="34" fillId="4" borderId="10" xfId="0" applyFont="1" applyFill="1" applyBorder="1" applyAlignment="1" applyProtection="1">
      <alignment horizontal="center" vertical="center"/>
      <protection hidden="1"/>
    </xf>
    <xf numFmtId="0" fontId="34" fillId="4" borderId="25" xfId="0" applyFont="1" applyFill="1" applyBorder="1" applyAlignment="1" applyProtection="1">
      <alignment horizontal="center" vertical="center"/>
      <protection hidden="1"/>
    </xf>
    <xf numFmtId="0" fontId="41" fillId="4" borderId="26" xfId="0" applyFont="1" applyFill="1" applyBorder="1" applyAlignment="1" applyProtection="1">
      <alignment horizontal="center" vertical="center" textRotation="90"/>
      <protection hidden="1"/>
    </xf>
    <xf numFmtId="0" fontId="41" fillId="4" borderId="0" xfId="0" applyFont="1" applyFill="1" applyBorder="1" applyAlignment="1" applyProtection="1">
      <alignment horizontal="center" vertical="center" textRotation="90"/>
      <protection hidden="1"/>
    </xf>
    <xf numFmtId="0" fontId="41" fillId="4" borderId="0" xfId="0" applyFont="1" applyFill="1" applyAlignment="1" applyProtection="1">
      <alignment horizontal="center" vertical="center" textRotation="90"/>
      <protection hidden="1"/>
    </xf>
    <xf numFmtId="0" fontId="42" fillId="18" borderId="48" xfId="1" applyFont="1" applyFill="1" applyBorder="1" applyAlignment="1" applyProtection="1">
      <alignment horizontal="center" vertical="center"/>
      <protection hidden="1"/>
    </xf>
    <xf numFmtId="0" fontId="42" fillId="18" borderId="43" xfId="1" applyFont="1" applyFill="1" applyBorder="1" applyAlignment="1" applyProtection="1">
      <alignment horizontal="center" vertical="center"/>
      <protection hidden="1"/>
    </xf>
    <xf numFmtId="0" fontId="42" fillId="18" borderId="50" xfId="1" applyFont="1" applyFill="1" applyBorder="1" applyAlignment="1" applyProtection="1">
      <alignment horizontal="center" vertical="center"/>
      <protection hidden="1"/>
    </xf>
    <xf numFmtId="0" fontId="42" fillId="18" borderId="52" xfId="1" applyFont="1" applyFill="1" applyBorder="1" applyAlignment="1" applyProtection="1">
      <alignment horizontal="center" vertical="center"/>
      <protection hidden="1"/>
    </xf>
    <xf numFmtId="0" fontId="40" fillId="4" borderId="1" xfId="0" applyFont="1" applyFill="1" applyBorder="1" applyAlignment="1" applyProtection="1">
      <alignment horizontal="center" vertical="center"/>
      <protection hidden="1"/>
    </xf>
    <xf numFmtId="0" fontId="40" fillId="4" borderId="3" xfId="0" applyFont="1" applyFill="1" applyBorder="1" applyAlignment="1" applyProtection="1">
      <alignment horizontal="center" vertical="center"/>
      <protection hidden="1"/>
    </xf>
    <xf numFmtId="0" fontId="40" fillId="4" borderId="5" xfId="0" applyFont="1" applyFill="1" applyBorder="1" applyAlignment="1" applyProtection="1">
      <alignment horizontal="center" vertical="center"/>
      <protection hidden="1"/>
    </xf>
    <xf numFmtId="0" fontId="40" fillId="4" borderId="7" xfId="0" applyFont="1" applyFill="1" applyBorder="1" applyAlignment="1" applyProtection="1">
      <alignment horizontal="center" vertical="center"/>
      <protection hidden="1"/>
    </xf>
    <xf numFmtId="0" fontId="42" fillId="5" borderId="48" xfId="1" applyFont="1" applyFill="1" applyBorder="1" applyAlignment="1" applyProtection="1">
      <alignment horizontal="center" vertical="center"/>
      <protection hidden="1"/>
    </xf>
    <xf numFmtId="0" fontId="42" fillId="5" borderId="43" xfId="1" applyFont="1" applyFill="1" applyBorder="1" applyAlignment="1" applyProtection="1">
      <alignment horizontal="center" vertical="center"/>
      <protection hidden="1"/>
    </xf>
    <xf numFmtId="0" fontId="42" fillId="20" borderId="50" xfId="1" applyFont="1" applyFill="1" applyBorder="1" applyAlignment="1" applyProtection="1">
      <alignment horizontal="center" vertical="center"/>
      <protection hidden="1"/>
    </xf>
    <xf numFmtId="0" fontId="42" fillId="20" borderId="52" xfId="1" applyFont="1" applyFill="1" applyBorder="1" applyAlignment="1" applyProtection="1">
      <alignment horizontal="center" vertical="center"/>
      <protection hidden="1"/>
    </xf>
    <xf numFmtId="0" fontId="42" fillId="20" borderId="47" xfId="1" applyFont="1" applyFill="1" applyBorder="1" applyAlignment="1" applyProtection="1">
      <alignment horizontal="center" vertical="center"/>
      <protection hidden="1"/>
    </xf>
    <xf numFmtId="0" fontId="42" fillId="20" borderId="51" xfId="1" applyFont="1" applyFill="1" applyBorder="1" applyAlignment="1" applyProtection="1">
      <alignment horizontal="center" vertical="center"/>
      <protection hidden="1"/>
    </xf>
    <xf numFmtId="0" fontId="42" fillId="11" borderId="48" xfId="1" applyFont="1" applyFill="1" applyBorder="1" applyAlignment="1" applyProtection="1">
      <alignment horizontal="center" vertical="center"/>
      <protection hidden="1"/>
    </xf>
    <xf numFmtId="0" fontId="42" fillId="11" borderId="43" xfId="1" applyFont="1" applyFill="1" applyBorder="1" applyAlignment="1" applyProtection="1">
      <alignment horizontal="center" vertical="center"/>
      <protection hidden="1"/>
    </xf>
    <xf numFmtId="0" fontId="42" fillId="22" borderId="50" xfId="1" applyFont="1" applyFill="1" applyBorder="1" applyAlignment="1" applyProtection="1">
      <alignment horizontal="center" vertical="center"/>
      <protection hidden="1"/>
    </xf>
    <xf numFmtId="0" fontId="42" fillId="22" borderId="52" xfId="1" applyFont="1" applyFill="1" applyBorder="1" applyAlignment="1" applyProtection="1">
      <alignment horizontal="center" vertical="center"/>
      <protection hidden="1"/>
    </xf>
    <xf numFmtId="0" fontId="42" fillId="5" borderId="50" xfId="1" applyFont="1" applyFill="1" applyBorder="1" applyAlignment="1" applyProtection="1">
      <alignment horizontal="center" vertical="center"/>
      <protection hidden="1"/>
    </xf>
    <xf numFmtId="0" fontId="42" fillId="5" borderId="52" xfId="1" applyFont="1" applyFill="1" applyBorder="1" applyAlignment="1" applyProtection="1">
      <alignment horizontal="center" vertical="center"/>
      <protection hidden="1"/>
    </xf>
    <xf numFmtId="0" fontId="42" fillId="21" borderId="50" xfId="1" applyFont="1" applyFill="1" applyBorder="1" applyAlignment="1" applyProtection="1">
      <alignment horizontal="center" vertical="center"/>
      <protection hidden="1"/>
    </xf>
    <xf numFmtId="0" fontId="42" fillId="21" borderId="52" xfId="1" applyFont="1" applyFill="1" applyBorder="1" applyAlignment="1" applyProtection="1">
      <alignment horizontal="center" vertical="center"/>
      <protection hidden="1"/>
    </xf>
    <xf numFmtId="0" fontId="42" fillId="11" borderId="50" xfId="1" applyFont="1" applyFill="1" applyBorder="1" applyAlignment="1" applyProtection="1">
      <alignment horizontal="center" vertical="center"/>
      <protection hidden="1"/>
    </xf>
    <xf numFmtId="0" fontId="42" fillId="11" borderId="52" xfId="1" applyFont="1" applyFill="1" applyBorder="1" applyAlignment="1" applyProtection="1">
      <alignment horizontal="center" vertical="center"/>
      <protection hidden="1"/>
    </xf>
    <xf numFmtId="0" fontId="42" fillId="11" borderId="47" xfId="1" applyFont="1" applyFill="1" applyBorder="1" applyAlignment="1" applyProtection="1">
      <alignment horizontal="center" vertical="center"/>
      <protection hidden="1"/>
    </xf>
    <xf numFmtId="0" fontId="42" fillId="11" borderId="51" xfId="1" applyFont="1" applyFill="1" applyBorder="1" applyAlignment="1" applyProtection="1">
      <alignment horizontal="center" vertical="center"/>
      <protection hidden="1"/>
    </xf>
    <xf numFmtId="1" fontId="34" fillId="4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8" xfId="0" applyFill="1" applyBorder="1" applyAlignment="1" applyProtection="1">
      <alignment horizontal="center"/>
      <protection hidden="1"/>
    </xf>
    <xf numFmtId="0" fontId="0" fillId="4" borderId="12" xfId="0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/>
    </xf>
    <xf numFmtId="0" fontId="4" fillId="0" borderId="11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 textRotation="90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11" borderId="9" xfId="0" applyFont="1" applyFill="1" applyBorder="1" applyAlignment="1">
      <alignment horizontal="center"/>
    </xf>
    <xf numFmtId="0" fontId="11" fillId="11" borderId="10" xfId="0" applyFont="1" applyFill="1" applyBorder="1" applyAlignment="1">
      <alignment horizontal="center"/>
    </xf>
    <xf numFmtId="0" fontId="11" fillId="11" borderId="25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30" fillId="4" borderId="23" xfId="0" applyFont="1" applyFill="1" applyBorder="1" applyAlignment="1">
      <alignment horizontal="center" vertical="center" wrapText="1"/>
    </xf>
    <xf numFmtId="0" fontId="30" fillId="4" borderId="17" xfId="0" applyFont="1" applyFill="1" applyBorder="1" applyAlignment="1">
      <alignment horizontal="center" vertical="center" wrapText="1"/>
    </xf>
    <xf numFmtId="0" fontId="0" fillId="14" borderId="9" xfId="0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4" borderId="25" xfId="0" applyFill="1" applyBorder="1" applyAlignment="1">
      <alignment horizontal="center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22" fillId="13" borderId="9" xfId="2" applyFont="1" applyFill="1" applyBorder="1" applyAlignment="1">
      <alignment horizontal="center" vertical="center"/>
    </xf>
    <xf numFmtId="0" fontId="22" fillId="13" borderId="10" xfId="2" applyFont="1" applyFill="1" applyBorder="1" applyAlignment="1">
      <alignment horizontal="center" vertical="center"/>
    </xf>
    <xf numFmtId="0" fontId="22" fillId="13" borderId="25" xfId="2" applyFont="1" applyFill="1" applyBorder="1" applyAlignment="1">
      <alignment horizontal="center" vertical="center"/>
    </xf>
    <xf numFmtId="165" fontId="23" fillId="13" borderId="8" xfId="2" applyNumberFormat="1" applyFont="1" applyFill="1" applyBorder="1" applyAlignment="1">
      <alignment horizontal="center" vertical="center" wrapText="1" shrinkToFit="1"/>
    </xf>
    <xf numFmtId="165" fontId="23" fillId="13" borderId="11" xfId="2" applyNumberFormat="1" applyFont="1" applyFill="1" applyBorder="1" applyAlignment="1">
      <alignment horizontal="center" vertical="center" wrapText="1" shrinkToFit="1"/>
    </xf>
    <xf numFmtId="166" fontId="13" fillId="0" borderId="13" xfId="3" applyFont="1" applyBorder="1" applyAlignment="1">
      <alignment horizontal="center" vertical="center"/>
    </xf>
    <xf numFmtId="166" fontId="13" fillId="0" borderId="16" xfId="3" applyFont="1" applyBorder="1" applyAlignment="1">
      <alignment horizontal="center" vertical="center"/>
    </xf>
    <xf numFmtId="166" fontId="25" fillId="0" borderId="14" xfId="3" applyFont="1" applyBorder="1" applyAlignment="1">
      <alignment horizontal="center" vertical="center" wrapText="1"/>
    </xf>
    <xf numFmtId="166" fontId="25" fillId="0" borderId="17" xfId="3" applyFont="1" applyBorder="1" applyAlignment="1">
      <alignment horizontal="center" vertical="center" wrapText="1"/>
    </xf>
    <xf numFmtId="166" fontId="3" fillId="0" borderId="14" xfId="3" applyBorder="1" applyAlignment="1">
      <alignment horizontal="center"/>
    </xf>
    <xf numFmtId="166" fontId="3" fillId="0" borderId="17" xfId="3" applyBorder="1" applyAlignment="1">
      <alignment horizontal="center"/>
    </xf>
    <xf numFmtId="164" fontId="27" fillId="5" borderId="15" xfId="0" applyNumberFormat="1" applyFont="1" applyFill="1" applyBorder="1" applyAlignment="1">
      <alignment horizontal="center" vertical="center"/>
    </xf>
    <xf numFmtId="164" fontId="27" fillId="5" borderId="18" xfId="0" applyNumberFormat="1" applyFont="1" applyFill="1" applyBorder="1" applyAlignment="1">
      <alignment horizontal="center" vertical="center"/>
    </xf>
    <xf numFmtId="166" fontId="13" fillId="0" borderId="16" xfId="3" applyFont="1" applyBorder="1" applyAlignment="1">
      <alignment horizontal="center" vertical="center" wrapText="1"/>
    </xf>
    <xf numFmtId="166" fontId="26" fillId="0" borderId="17" xfId="3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166" fontId="28" fillId="0" borderId="17" xfId="3" applyFont="1" applyBorder="1" applyAlignment="1">
      <alignment horizontal="center" vertical="center" wrapText="1"/>
    </xf>
    <xf numFmtId="166" fontId="13" fillId="0" borderId="19" xfId="3" applyFont="1" applyBorder="1" applyAlignment="1">
      <alignment horizontal="center" vertical="center"/>
    </xf>
    <xf numFmtId="166" fontId="25" fillId="0" borderId="20" xfId="3" applyFont="1" applyBorder="1" applyAlignment="1">
      <alignment horizontal="center" vertical="center" wrapText="1"/>
    </xf>
    <xf numFmtId="166" fontId="3" fillId="0" borderId="20" xfId="3" applyBorder="1" applyAlignment="1">
      <alignment horizontal="center"/>
    </xf>
    <xf numFmtId="164" fontId="27" fillId="5" borderId="21" xfId="0" applyNumberFormat="1" applyFont="1" applyFill="1" applyBorder="1" applyAlignment="1">
      <alignment horizontal="center" vertical="center"/>
    </xf>
  </cellXfs>
  <cellStyles count="4">
    <cellStyle name="Акцент5" xfId="2" builtinId="45"/>
    <cellStyle name="Гиперссылка" xfId="1" builtinId="8"/>
    <cellStyle name="Обычный" xfId="0" builtinId="0"/>
    <cellStyle name="Обычный 2" xfId="3" xr:uid="{00000000-0005-0000-0000-000003000000}"/>
  </cellStyles>
  <dxfs count="10"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5050"/>
      <color rgb="FF0000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microsoft.com/office/2007/relationships/hdphoto" Target="../media/hdphoto5.wdp"/><Relationship Id="rId18" Type="http://schemas.microsoft.com/office/2007/relationships/hdphoto" Target="../media/hdphoto7.wdp"/><Relationship Id="rId3" Type="http://schemas.openxmlformats.org/officeDocument/2006/relationships/image" Target="../media/image7.png"/><Relationship Id="rId7" Type="http://schemas.microsoft.com/office/2007/relationships/hdphoto" Target="../media/hdphoto3.wdp"/><Relationship Id="rId12" Type="http://schemas.openxmlformats.org/officeDocument/2006/relationships/image" Target="../media/image13.png"/><Relationship Id="rId17" Type="http://schemas.openxmlformats.org/officeDocument/2006/relationships/image" Target="../media/image16.png"/><Relationship Id="rId2" Type="http://schemas.microsoft.com/office/2007/relationships/hdphoto" Target="../media/hdphoto1.wdp"/><Relationship Id="rId16" Type="http://schemas.microsoft.com/office/2007/relationships/hdphoto" Target="../media/hdphoto6.wdp"/><Relationship Id="rId1" Type="http://schemas.openxmlformats.org/officeDocument/2006/relationships/image" Target="../media/image6.png"/><Relationship Id="rId6" Type="http://schemas.openxmlformats.org/officeDocument/2006/relationships/image" Target="../media/image9.png"/><Relationship Id="rId11" Type="http://schemas.openxmlformats.org/officeDocument/2006/relationships/image" Target="../media/image12.jpeg"/><Relationship Id="rId5" Type="http://schemas.openxmlformats.org/officeDocument/2006/relationships/image" Target="../media/image8.jpeg"/><Relationship Id="rId15" Type="http://schemas.openxmlformats.org/officeDocument/2006/relationships/image" Target="../media/image15.png"/><Relationship Id="rId10" Type="http://schemas.openxmlformats.org/officeDocument/2006/relationships/image" Target="../media/image11.jpeg"/><Relationship Id="rId4" Type="http://schemas.microsoft.com/office/2007/relationships/hdphoto" Target="../media/hdphoto2.wdp"/><Relationship Id="rId9" Type="http://schemas.microsoft.com/office/2007/relationships/hdphoto" Target="../media/hdphoto4.wdp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89085</xdr:colOff>
      <xdr:row>4</xdr:row>
      <xdr:rowOff>53788</xdr:rowOff>
    </xdr:from>
    <xdr:ext cx="8852188" cy="2365664"/>
    <xdr:sp macro="" textlink="">
      <xdr:nvSpPr>
        <xdr:cNvPr id="3" name="Прямоугольник 2">
          <a:extLst>
            <a:ext uri="{FF2B5EF4-FFF2-40B4-BE49-F238E27FC236}">
              <a16:creationId xmlns:a16="http://schemas.microsoft.com/office/drawing/2014/main" id="{19CCA1FC-DD07-4E3E-B62F-71A0E1232B59}"/>
            </a:ext>
          </a:extLst>
        </xdr:cNvPr>
        <xdr:cNvSpPr/>
      </xdr:nvSpPr>
      <xdr:spPr>
        <a:xfrm>
          <a:off x="6801409" y="658906"/>
          <a:ext cx="8852188" cy="2365664"/>
        </a:xfrm>
        <a:prstGeom prst="rect">
          <a:avLst/>
        </a:prstGeom>
        <a:noFill/>
      </xdr:spPr>
      <xdr:txBody>
        <a:bodyPr wrap="square" lIns="91440" tIns="45720" rIns="91440" bIns="45720" anchor="t">
          <a:noAutofit/>
        </a:bodyPr>
        <a:lstStyle/>
        <a:p>
          <a:pPr algn="l"/>
          <a:r>
            <a:rPr lang="ru-RU" sz="1000" b="0" i="0" u="sng" strike="noStrike" baseline="0">
              <a:solidFill>
                <a:srgbClr val="C00000"/>
              </a:solidFill>
              <a:latin typeface="+mn-lt"/>
              <a:ea typeface="+mn-ea"/>
              <a:cs typeface="+mn-cs"/>
            </a:rPr>
            <a:t>Встраиваемый в пол конвектор с естественной конвекцией </a:t>
          </a:r>
          <a:r>
            <a:rPr lang="de-DE" sz="1000" b="0" i="0" u="sng" strike="noStrike" baseline="0">
              <a:solidFill>
                <a:srgbClr val="C00000"/>
              </a:solidFill>
              <a:latin typeface="+mn-lt"/>
              <a:ea typeface="+mn-ea"/>
              <a:cs typeface="+mn-cs"/>
            </a:rPr>
            <a:t>Wtherm</a:t>
          </a:r>
          <a:r>
            <a:rPr lang="de-DE" sz="1000" b="0" i="0" u="none" strike="noStrike" baseline="0">
              <a:solidFill>
                <a:srgbClr val="C00000"/>
              </a:solidFill>
              <a:latin typeface="+mn-lt"/>
              <a:ea typeface="+mn-ea"/>
              <a:cs typeface="+mn-cs"/>
            </a:rPr>
            <a:t>-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 отопительный прибор, в котором установлен медно-алюминиевый теплообменник, тепло от которого передаётся в отапливаемое помещение путём естественной конвекции. Позволяет преградить поток холодного воздуха от застеклённых фасадов или окон. Данный тип конвектора служит для отопления только сухих помещений. Применяется в качестве основного отопительного прибора в помещениях с небольшими потребностями в отоплении или вспомогательного отопительного прибора с системами тёплого пола, вентиляции, радиаторного водяного отопления. Может быть установлен как в однотрубную, так и в двухтрубную систему отопления.</a:t>
          </a:r>
          <a:endParaRPr lang="ru-RU" sz="1000" b="0" i="0" u="none" strike="noStrike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  <a:p>
          <a:r>
            <a:rPr lang="ru-RU" sz="1000">
              <a:latin typeface="+mn-lt"/>
            </a:rPr>
            <a:t>Конструктивные особенности: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материал корпуса- оцинкованная сталь покрытая износостойким порошковым покрытием (цвет покрытия: чёрный матовый);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материал решётки- анодированный алюминий, дерево;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регулировка по высоте от 0 до 40 мм за счёт специальных регулировочных ножек;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подключение теплообменника- </a:t>
          </a:r>
          <a:r>
            <a:rPr lang="de-DE" sz="1000" b="1" i="0" u="none" strike="noStrike" baseline="0">
              <a:latin typeface="+mn-lt"/>
              <a:ea typeface="+mn-ea"/>
              <a:cs typeface="+mn-cs"/>
            </a:rPr>
            <a:t>G1/2’’</a:t>
          </a:r>
          <a:r>
            <a:rPr lang="de-DE" sz="1000" b="0" i="0" u="none" strike="noStrike" baseline="0">
              <a:latin typeface="+mn-lt"/>
              <a:ea typeface="+mn-ea"/>
              <a:cs typeface="+mn-cs"/>
            </a:rPr>
            <a:t> (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внутренняя резьба);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применение материалов с повышенными теплопередающими свойствами (С</a:t>
          </a:r>
          <a:r>
            <a:rPr lang="de-DE" sz="1000" b="0" i="0" u="none" strike="noStrike" baseline="0">
              <a:latin typeface="+mn-lt"/>
              <a:ea typeface="+mn-ea"/>
              <a:cs typeface="+mn-cs"/>
            </a:rPr>
            <a:t>u- 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медь, </a:t>
          </a:r>
          <a:r>
            <a:rPr lang="de-DE" sz="1000" b="0" i="0" u="none" strike="noStrike" baseline="0">
              <a:latin typeface="+mn-lt"/>
              <a:ea typeface="+mn-ea"/>
              <a:cs typeface="+mn-cs"/>
            </a:rPr>
            <a:t>Al- 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алюминий) и стойких к коррозии;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съёмный медно-алюминиевый теплообменник с износостойким порошковым покрытием (цвет покрытия: чёрный матовый);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специальные юстировочные шпильки позволяют легко выровнять конвектор в горизонтальной плоскости. </a:t>
          </a:r>
        </a:p>
      </xdr:txBody>
    </xdr:sp>
    <xdr:clientData/>
  </xdr:oneCellAnchor>
  <xdr:twoCellAnchor editAs="oneCell">
    <xdr:from>
      <xdr:col>2</xdr:col>
      <xdr:colOff>292373</xdr:colOff>
      <xdr:row>2</xdr:row>
      <xdr:rowOff>171729</xdr:rowOff>
    </xdr:from>
    <xdr:to>
      <xdr:col>17</xdr:col>
      <xdr:colOff>324970</xdr:colOff>
      <xdr:row>39</xdr:row>
      <xdr:rowOff>80483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3858A73-E64C-48B6-87D9-E62DC288FD1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61" t="23968" r="35320"/>
        <a:stretch/>
      </xdr:blipFill>
      <xdr:spPr bwMode="auto">
        <a:xfrm>
          <a:off x="2892138" y="575141"/>
          <a:ext cx="3730538" cy="27438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98761</xdr:colOff>
      <xdr:row>2</xdr:row>
      <xdr:rowOff>183099</xdr:rowOff>
    </xdr:from>
    <xdr:ext cx="7157187" cy="990600"/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7FC712F1-E86D-4C2A-97AC-7B77F25A5C39}"/>
            </a:ext>
          </a:extLst>
        </xdr:cNvPr>
        <xdr:cNvSpPr/>
      </xdr:nvSpPr>
      <xdr:spPr>
        <a:xfrm>
          <a:off x="7047870" y="580664"/>
          <a:ext cx="7157187" cy="990600"/>
        </a:xfrm>
        <a:prstGeom prst="rect">
          <a:avLst/>
        </a:prstGeom>
        <a:noFill/>
      </xdr:spPr>
      <xdr:txBody>
        <a:bodyPr wrap="square" lIns="91440" tIns="45720" rIns="91440" bIns="45720" anchor="t">
          <a:noAutofit/>
        </a:bodyPr>
        <a:lstStyle/>
        <a:p>
          <a:pPr algn="l"/>
          <a:r>
            <a:rPr lang="ru-RU" sz="1000" b="0" i="0" u="sng" strike="noStrike" baseline="0">
              <a:solidFill>
                <a:srgbClr val="C00000"/>
              </a:solidFill>
              <a:latin typeface="+mn-lt"/>
              <a:ea typeface="+mn-ea"/>
              <a:cs typeface="+mn-cs"/>
            </a:rPr>
            <a:t>Встраиваемый в пол конвектор с принудительной конвекцией </a:t>
          </a:r>
          <a:r>
            <a:rPr lang="de-DE" sz="1000" b="0" i="0" u="sng" strike="noStrike" baseline="0">
              <a:solidFill>
                <a:srgbClr val="C00000"/>
              </a:solidFill>
              <a:latin typeface="+mn-lt"/>
              <a:ea typeface="+mn-ea"/>
              <a:cs typeface="+mn-cs"/>
            </a:rPr>
            <a:t>Wtherm </a:t>
          </a:r>
          <a:r>
            <a:rPr lang="de-DE" sz="1000" b="0" i="0" u="none" strike="noStrike" baseline="0">
              <a:solidFill>
                <a:srgbClr val="C00000"/>
              </a:solidFill>
              <a:latin typeface="+mn-lt"/>
              <a:ea typeface="+mn-ea"/>
              <a:cs typeface="+mn-cs"/>
            </a:rPr>
            <a:t>- 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отопительный прибор, в котором установлен медно-алюминиевый теплообменник и тангенциальный вентилятор, тепло от которого передаётся в отапливаемое помещение путём естественной (при выключенном вентиляторе), и принудительной (при включённом вентиляторе) конвекции. Позволяет преградить поток холодного воздуха от застекленных фасадов или окон. Данный тип конвектора служит для отопления только сухих помещений. Применяется в качестве основного отопительного прибора в помещениях с любыми потребностями в интенсивности отопления. Возможно комбинированное использование с системами тёплого пола, вентиляции, радиаторного водяного отопления. Может быть установлен как в однотрубную, так и в двухтрубную систему отопления.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000" b="0" i="0" baseline="0">
              <a:effectLst/>
              <a:latin typeface="+mn-lt"/>
              <a:ea typeface="+mn-ea"/>
              <a:cs typeface="+mn-cs"/>
            </a:rPr>
            <a:t>Конструктивные особенности: </a:t>
          </a:r>
          <a:endParaRPr lang="ru-RU" sz="1000" b="0" i="0" u="none" strike="noStrike" baseline="0">
            <a:latin typeface="+mn-lt"/>
            <a:ea typeface="+mn-ea"/>
            <a:cs typeface="+mn-cs"/>
          </a:endParaRPr>
        </a:p>
        <a:p>
          <a:pPr marL="171450" indent="-1714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материал корпуса- оцинкованная сталь покрытая износостойким порошковым покрытием (цвет покрытия: чёрный матовый);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материал решётки- анодированный алюминий, дерево;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регулировка по высоте от 0 до 40 мм за счёт специальных регулировочных ножек;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подключение теплообменника- </a:t>
          </a:r>
          <a:r>
            <a:rPr lang="de-DE" sz="1000" b="1" i="0" u="none" strike="noStrike" baseline="0">
              <a:latin typeface="+mn-lt"/>
              <a:ea typeface="+mn-ea"/>
              <a:cs typeface="+mn-cs"/>
            </a:rPr>
            <a:t>G1/2’’ </a:t>
          </a:r>
          <a:r>
            <a:rPr lang="de-DE" sz="1000" b="0" i="0" u="none" strike="noStrike" baseline="0">
              <a:latin typeface="+mn-lt"/>
              <a:ea typeface="+mn-ea"/>
              <a:cs typeface="+mn-cs"/>
            </a:rPr>
            <a:t>(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внутренняя резьба);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применение материалов с повышенными теплопередающими свойствами (С</a:t>
          </a:r>
          <a:r>
            <a:rPr lang="de-DE" sz="1000" b="0" i="0" u="none" strike="noStrike" baseline="0">
              <a:latin typeface="+mn-lt"/>
              <a:ea typeface="+mn-ea"/>
              <a:cs typeface="+mn-cs"/>
            </a:rPr>
            <a:t>u- 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медь, </a:t>
          </a:r>
          <a:r>
            <a:rPr lang="de-DE" sz="1000" b="0" i="0" u="none" strike="noStrike" baseline="0">
              <a:latin typeface="+mn-lt"/>
              <a:ea typeface="+mn-ea"/>
              <a:cs typeface="+mn-cs"/>
            </a:rPr>
            <a:t>Al- 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алюминий) и стойких к коррозии;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съёмный медно-алюминиевый теплообменник с износостойким порошковым покрытием (цвет покрытия: чёрный матовый);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специальные юстировочные шпильки позволяют легко выровнять конвектор в горизонтальной плоскости;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ru-RU" sz="1000" b="0" i="0" u="none" strike="noStrike" baseline="0">
              <a:latin typeface="+mn-lt"/>
              <a:ea typeface="+mn-ea"/>
              <a:cs typeface="+mn-cs"/>
            </a:rPr>
            <a:t>тангенциальный </a:t>
          </a:r>
          <a:r>
            <a:rPr lang="de-DE" sz="1000" b="0" i="0" u="none" strike="noStrike" baseline="0">
              <a:latin typeface="+mn-lt"/>
              <a:ea typeface="+mn-ea"/>
              <a:cs typeface="+mn-cs"/>
            </a:rPr>
            <a:t>DC </a:t>
          </a:r>
          <a:r>
            <a:rPr lang="ru-RU" sz="1000" b="0" i="0" u="none" strike="noStrike" baseline="0">
              <a:latin typeface="+mn-lt"/>
              <a:ea typeface="+mn-ea"/>
              <a:cs typeface="+mn-cs"/>
            </a:rPr>
            <a:t>вентилятор с уменьшенным уровнем шума. </a:t>
          </a:r>
        </a:p>
      </xdr:txBody>
    </xdr:sp>
    <xdr:clientData/>
  </xdr:oneCellAnchor>
  <xdr:twoCellAnchor editAs="oneCell">
    <xdr:from>
      <xdr:col>11</xdr:col>
      <xdr:colOff>99390</xdr:colOff>
      <xdr:row>2</xdr:row>
      <xdr:rowOff>171567</xdr:rowOff>
    </xdr:from>
    <xdr:to>
      <xdr:col>20</xdr:col>
      <xdr:colOff>198782</xdr:colOff>
      <xdr:row>67</xdr:row>
      <xdr:rowOff>266818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A2C4A42-EE55-48D5-858F-8C0AF593F00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19" t="20894" r="38239" b="7580"/>
        <a:stretch/>
      </xdr:blipFill>
      <xdr:spPr bwMode="auto">
        <a:xfrm>
          <a:off x="3172238" y="569132"/>
          <a:ext cx="3975653" cy="314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47626</xdr:colOff>
      <xdr:row>3</xdr:row>
      <xdr:rowOff>57151</xdr:rowOff>
    </xdr:from>
    <xdr:to>
      <xdr:col>15</xdr:col>
      <xdr:colOff>283843</xdr:colOff>
      <xdr:row>23</xdr:row>
      <xdr:rowOff>148131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0350" y="641789"/>
          <a:ext cx="5386286" cy="4091480"/>
        </a:xfrm>
        <a:prstGeom prst="rect">
          <a:avLst/>
        </a:prstGeom>
      </xdr:spPr>
    </xdr:pic>
    <xdr:clientData/>
  </xdr:twoCellAnchor>
  <xdr:oneCellAnchor>
    <xdr:from>
      <xdr:col>1</xdr:col>
      <xdr:colOff>591207</xdr:colOff>
      <xdr:row>30</xdr:row>
      <xdr:rowOff>6568</xdr:rowOff>
    </xdr:from>
    <xdr:ext cx="4164724" cy="1642373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202121" y="5958051"/>
          <a:ext cx="4164724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lvl="0" algn="l"/>
          <a:r>
            <a:rPr lang="ru-RU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Прямое соединение конвекторов.</a:t>
          </a:r>
        </a:p>
        <a:p>
          <a:pPr lvl="0" algn="l"/>
          <a:r>
            <a:rPr lang="ru-RU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Конвекторы длиной более 3000 мм могут </a:t>
          </a:r>
        </a:p>
        <a:p>
          <a:pPr lvl="0" algn="l"/>
          <a:r>
            <a:rPr lang="ru-RU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поставляться отдельными частями. Соединение частей корпуса конвектора в единую конструкцию осуществляется через специальное соединение. Данное соединение позволяет собрать конвектор любой длины, которое представляет собой фланцы в виде двух пластин, установленных в торцах корпуса, которое стягиваются между собой болтами, что обеспечивает высокую жесткость конструкции.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478071</xdr:colOff>
      <xdr:row>16</xdr:row>
      <xdr:rowOff>95959</xdr:rowOff>
    </xdr:from>
    <xdr:ext cx="6103448" cy="3571166"/>
    <xdr:pic>
      <xdr:nvPicPr>
        <xdr:cNvPr id="2" name="Рисунок 1">
          <a:extLst>
            <a:ext uri="{FF2B5EF4-FFF2-40B4-BE49-F238E27FC236}">
              <a16:creationId xmlns:a16="http://schemas.microsoft.com/office/drawing/2014/main" id="{FE3CF82C-8107-46E6-BE71-BCC763145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071" y="3182059"/>
          <a:ext cx="6103448" cy="3571166"/>
        </a:xfrm>
        <a:prstGeom prst="rect">
          <a:avLst/>
        </a:prstGeom>
      </xdr:spPr>
    </xdr:pic>
    <xdr:clientData/>
  </xdr:oneCellAnchor>
  <xdr:oneCellAnchor>
    <xdr:from>
      <xdr:col>0</xdr:col>
      <xdr:colOff>537948</xdr:colOff>
      <xdr:row>35</xdr:row>
      <xdr:rowOff>67216</xdr:rowOff>
    </xdr:from>
    <xdr:ext cx="6013869" cy="1532984"/>
    <xdr:pic>
      <xdr:nvPicPr>
        <xdr:cNvPr id="3" name="Рисунок 2">
          <a:extLst>
            <a:ext uri="{FF2B5EF4-FFF2-40B4-BE49-F238E27FC236}">
              <a16:creationId xmlns:a16="http://schemas.microsoft.com/office/drawing/2014/main" id="{3D513672-0A88-4AAF-84C0-71DE970CC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7948" y="6772816"/>
          <a:ext cx="6013869" cy="1532984"/>
        </a:xfrm>
        <a:prstGeom prst="rect">
          <a:avLst/>
        </a:prstGeom>
      </xdr:spPr>
    </xdr:pic>
    <xdr:clientData/>
  </xdr:oneCellAnchor>
  <xdr:oneCellAnchor>
    <xdr:from>
      <xdr:col>0</xdr:col>
      <xdr:colOff>1</xdr:colOff>
      <xdr:row>2</xdr:row>
      <xdr:rowOff>142875</xdr:rowOff>
    </xdr:from>
    <xdr:ext cx="6653892" cy="2483304"/>
    <xdr:sp macro="" textlink="">
      <xdr:nvSpPr>
        <xdr:cNvPr id="5" name="Прямоугольник 4">
          <a:extLst>
            <a:ext uri="{FF2B5EF4-FFF2-40B4-BE49-F238E27FC236}">
              <a16:creationId xmlns:a16="http://schemas.microsoft.com/office/drawing/2014/main" id="{018CEE3F-2405-476E-8ACE-22B3791835C9}"/>
            </a:ext>
          </a:extLst>
        </xdr:cNvPr>
        <xdr:cNvSpPr/>
      </xdr:nvSpPr>
      <xdr:spPr>
        <a:xfrm>
          <a:off x="1" y="537482"/>
          <a:ext cx="6653892" cy="2483304"/>
        </a:xfrm>
        <a:prstGeom prst="rect">
          <a:avLst/>
        </a:prstGeom>
        <a:noFill/>
      </xdr:spPr>
      <xdr:txBody>
        <a:bodyPr wrap="square" lIns="91440" tIns="45720" rIns="91440" bIns="45720" anchor="t">
          <a:noAutofit/>
        </a:bodyPr>
        <a:lstStyle/>
        <a:p>
          <a:r>
            <a:rPr lang="ru-RU" sz="1400" b="0" i="0" u="none" strike="noStrike" baseline="0">
              <a:latin typeface="+mj-lt"/>
              <a:ea typeface="+mn-ea"/>
              <a:cs typeface="+mn-cs"/>
            </a:rPr>
            <a:t>Декоративная крышка — это сменный элемент, который устанавливается поверх короба конвектора вместо штатной решетки. Ее основная функция — декоративная: она маскирует технический прибор, сливаясь с напольным покрытием или, наоборот, становясь изящным элементом дизайна. </a:t>
          </a:r>
        </a:p>
        <a:p>
          <a:r>
            <a:rPr lang="ru-RU" sz="1400" b="0" i="0" u="none" strike="noStrike" baseline="0">
              <a:latin typeface="+mj-lt"/>
              <a:ea typeface="+mn-ea"/>
              <a:cs typeface="+mn-cs"/>
            </a:rPr>
            <a:t>Покраска в любой цвет по каталогу </a:t>
          </a:r>
          <a:r>
            <a:rPr lang="en-US" sz="1400" b="0" i="0" u="none" strike="noStrike" baseline="0">
              <a:latin typeface="+mj-lt"/>
              <a:ea typeface="+mn-ea"/>
              <a:cs typeface="+mn-cs"/>
            </a:rPr>
            <a:t>RAL: </a:t>
          </a:r>
          <a:r>
            <a:rPr lang="ru-RU" sz="1400" b="0" i="0" u="none" strike="noStrike" baseline="0">
              <a:latin typeface="+mj-lt"/>
              <a:ea typeface="+mn-ea"/>
              <a:cs typeface="+mn-cs"/>
            </a:rPr>
            <a:t>Позволяет идеально подобрать цвет под мебель, стены, плинтуса или акцентные элементы. Толщина в 1,5 мм.</a:t>
          </a:r>
        </a:p>
        <a:p>
          <a:r>
            <a:rPr lang="ru-RU" sz="1400" b="0" i="0" u="none" strike="noStrike" baseline="0">
              <a:latin typeface="+mj-lt"/>
              <a:ea typeface="+mn-ea"/>
              <a:cs typeface="+mn-cs"/>
            </a:rPr>
            <a:t>Перфорация с узором: Вместо стандартных параллельных щелей делают узорчатую перфорацию (круги, волны, геометрические паттерны).</a:t>
          </a:r>
        </a:p>
        <a:p>
          <a:r>
            <a:rPr lang="ru-RU" sz="1400" b="0" i="0" u="none" strike="noStrike" baseline="0">
              <a:latin typeface="+mj-lt"/>
              <a:ea typeface="+mn-ea"/>
              <a:cs typeface="+mn-cs"/>
            </a:rPr>
            <a:t>Декоративная крышка — это прекрасный способ сделать систему отопления невидимой и сохранить безупречный вид интерьера.</a:t>
          </a:r>
        </a:p>
        <a:p>
          <a:endParaRPr lang="ru-RU" sz="1400" b="0" i="0" u="none" strike="noStrike" baseline="0">
            <a:latin typeface="+mj-lt"/>
            <a:ea typeface="+mn-ea"/>
            <a:cs typeface="+mn-cs"/>
          </a:endParaRPr>
        </a:p>
        <a:p>
          <a:endParaRPr lang="ru-RU" sz="1800" b="1" i="0" u="none" strike="noStrike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j-lt"/>
            <a:ea typeface="+mn-ea"/>
            <a:cs typeface="+mn-cs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1272269</xdr:colOff>
      <xdr:row>7</xdr:row>
      <xdr:rowOff>156483</xdr:rowOff>
    </xdr:from>
    <xdr:to>
      <xdr:col>2</xdr:col>
      <xdr:colOff>2752725</xdr:colOff>
      <xdr:row>13</xdr:row>
      <xdr:rowOff>87310</xdr:rowOff>
    </xdr:to>
    <xdr:pic>
      <xdr:nvPicPr>
        <xdr:cNvPr id="32" name="Рисунок 31" descr="Кран НВ 1/2&quot; Pride, полный проход, бабочка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44816" y1="73244" x2="43813" y2="73913"/>
                      <a14:backgroundMark x1="25084" y1="47492" x2="31773" y2="50502"/>
                      <a14:backgroundMark x1="47492" y1="78261" x2="50167" y2="77926"/>
                      <a14:backgroundMark x1="70903" y1="66890" x2="76923" y2="68896"/>
                      <a14:backgroundMark x1="66890" y1="65886" x2="70903" y2="6755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0294" y="2690133"/>
          <a:ext cx="1480456" cy="1482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1118508</xdr:colOff>
      <xdr:row>13</xdr:row>
      <xdr:rowOff>109821</xdr:rowOff>
    </xdr:from>
    <xdr:to>
      <xdr:col>2</xdr:col>
      <xdr:colOff>2857981</xdr:colOff>
      <xdr:row>17</xdr:row>
      <xdr:rowOff>175532</xdr:rowOff>
    </xdr:to>
    <xdr:pic>
      <xdr:nvPicPr>
        <xdr:cNvPr id="33" name="Рисунок 32" descr="Вентиль обратный НВ 1/2&quot; никелированный с разъемным соединением, Element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19697" b="86364" l="5051" r="97475">
                      <a14:backgroundMark x1="20455" y1="75505" x2="37879" y2="7575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20354" b="16372"/>
        <a:stretch/>
      </xdr:blipFill>
      <xdr:spPr bwMode="auto">
        <a:xfrm>
          <a:off x="8176533" y="4186521"/>
          <a:ext cx="1739473" cy="10998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1309007</xdr:colOff>
      <xdr:row>23</xdr:row>
      <xdr:rowOff>72117</xdr:rowOff>
    </xdr:from>
    <xdr:ext cx="1602653" cy="1156607"/>
    <xdr:pic>
      <xdr:nvPicPr>
        <xdr:cNvPr id="34" name="Рисунок 33" descr="Вентиль термостатический НВ 1/2&quot;, никелированный с разъёмным соединением, Element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89" t="28225" r="21691" b="31939"/>
        <a:stretch/>
      </xdr:blipFill>
      <xdr:spPr bwMode="auto">
        <a:xfrm>
          <a:off x="8367032" y="6720567"/>
          <a:ext cx="1602653" cy="11566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1295400</xdr:colOff>
      <xdr:row>28</xdr:row>
      <xdr:rowOff>19049</xdr:rowOff>
    </xdr:from>
    <xdr:to>
      <xdr:col>2</xdr:col>
      <xdr:colOff>2828925</xdr:colOff>
      <xdr:row>33</xdr:row>
      <xdr:rowOff>26218</xdr:rowOff>
    </xdr:to>
    <xdr:pic>
      <xdr:nvPicPr>
        <xdr:cNvPr id="35" name="Рисунок 34" descr="https://duim24.ru/var/import/images/arrowhead/212122---1.jpg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4000" b="90000" l="6250" r="90000">
                      <a14:foregroundMark x1="71875" y1="88375" x2="73250" y2="88000"/>
                      <a14:foregroundMark x1="66500" y1="85125" x2="69875" y2="88000"/>
                      <a14:foregroundMark x1="78000" y1="83875" x2="80000" y2="81500"/>
                      <a14:backgroundMark x1="31750" y1="76000" x2="40000" y2="80125"/>
                      <a14:backgroundMark x1="38125" y1="67625" x2="34000" y2="72375"/>
                      <a14:backgroundMark x1="70125" y1="42125" x2="64750" y2="4537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6667" b="8570"/>
        <a:stretch/>
      </xdr:blipFill>
      <xdr:spPr bwMode="auto">
        <a:xfrm>
          <a:off x="8353425" y="7953374"/>
          <a:ext cx="1533525" cy="12998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1143001</xdr:colOff>
      <xdr:row>18</xdr:row>
      <xdr:rowOff>57150</xdr:rowOff>
    </xdr:from>
    <xdr:to>
      <xdr:col>2</xdr:col>
      <xdr:colOff>2705101</xdr:colOff>
      <xdr:row>22</xdr:row>
      <xdr:rowOff>204108</xdr:rowOff>
    </xdr:to>
    <xdr:pic>
      <xdr:nvPicPr>
        <xdr:cNvPr id="36" name="Рисунок 35" descr="Вентиль обратный угловой НВ 1/2&quot; никелированный с разъемным соединением, Element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10000" b="90000" l="5500" r="95125">
                      <a14:foregroundMark x1="84250" y1="77750" x2="88250" y2="73125"/>
                      <a14:foregroundMark x1="62375" y1="77625" x2="63250" y2="77500"/>
                      <a14:foregroundMark x1="19625" y1="63125" x2="24625" y2="67375"/>
                      <a14:foregroundMark x1="26125" y1="67750" x2="36000" y2="59250"/>
                      <a14:backgroundMark x1="36875" y1="62750" x2="29000" y2="725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1585" b="12805"/>
        <a:stretch/>
      </xdr:blipFill>
      <xdr:spPr bwMode="auto">
        <a:xfrm>
          <a:off x="8201026" y="5419725"/>
          <a:ext cx="156210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1371600</xdr:colOff>
      <xdr:row>3</xdr:row>
      <xdr:rowOff>238125</xdr:rowOff>
    </xdr:from>
    <xdr:ext cx="1304925" cy="978694"/>
    <xdr:pic>
      <xdr:nvPicPr>
        <xdr:cNvPr id="37" name="Рисунок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429625" y="1743075"/>
          <a:ext cx="1304925" cy="978694"/>
        </a:xfrm>
        <a:prstGeom prst="rect">
          <a:avLst/>
        </a:prstGeom>
      </xdr:spPr>
    </xdr:pic>
    <xdr:clientData/>
  </xdr:oneCellAnchor>
  <xdr:twoCellAnchor editAs="oneCell">
    <xdr:from>
      <xdr:col>2</xdr:col>
      <xdr:colOff>1704975</xdr:colOff>
      <xdr:row>33</xdr:row>
      <xdr:rowOff>9525</xdr:rowOff>
    </xdr:from>
    <xdr:to>
      <xdr:col>2</xdr:col>
      <xdr:colOff>2419350</xdr:colOff>
      <xdr:row>37</xdr:row>
      <xdr:rowOff>110949</xdr:rowOff>
    </xdr:to>
    <xdr:pic>
      <xdr:nvPicPr>
        <xdr:cNvPr id="38" name="Рисунок 37" descr="Термостатическая головка Standart, M30 х 1,5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785" t="25732" r="34356" b="25125"/>
        <a:stretch/>
      </xdr:blipFill>
      <xdr:spPr bwMode="auto">
        <a:xfrm>
          <a:off x="8763000" y="9229725"/>
          <a:ext cx="714375" cy="1135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2286000</xdr:colOff>
      <xdr:row>38</xdr:row>
      <xdr:rowOff>180975</xdr:rowOff>
    </xdr:from>
    <xdr:ext cx="1304925" cy="978694"/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344025" y="10687050"/>
          <a:ext cx="1304925" cy="978694"/>
        </a:xfrm>
        <a:prstGeom prst="rect">
          <a:avLst/>
        </a:prstGeom>
      </xdr:spPr>
    </xdr:pic>
    <xdr:clientData/>
  </xdr:oneCellAnchor>
  <xdr:twoCellAnchor editAs="oneCell">
    <xdr:from>
      <xdr:col>2</xdr:col>
      <xdr:colOff>9525</xdr:colOff>
      <xdr:row>38</xdr:row>
      <xdr:rowOff>28249</xdr:rowOff>
    </xdr:from>
    <xdr:to>
      <xdr:col>2</xdr:col>
      <xdr:colOff>1228725</xdr:colOff>
      <xdr:row>42</xdr:row>
      <xdr:rowOff>214611</xdr:rowOff>
    </xdr:to>
    <xdr:pic>
      <xdr:nvPicPr>
        <xdr:cNvPr id="40" name="Рисунок 39" descr="Кран НВ 1/2&quot; Pride, полный проход, бабочка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ackgroundRemoval t="10000" b="90000" l="10000" r="90000">
                      <a14:foregroundMark x1="44816" y1="73244" x2="43813" y2="73913"/>
                      <a14:backgroundMark x1="25084" y1="47492" x2="31773" y2="50502"/>
                      <a14:backgroundMark x1="47492" y1="78261" x2="50167" y2="77926"/>
                      <a14:backgroundMark x1="70903" y1="66890" x2="76923" y2="68896"/>
                      <a14:backgroundMark x1="66890" y1="65886" x2="70903" y2="6755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0534324"/>
          <a:ext cx="1219200" cy="1220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28575</xdr:colOff>
      <xdr:row>43</xdr:row>
      <xdr:rowOff>180975</xdr:rowOff>
    </xdr:from>
    <xdr:ext cx="1162050" cy="838632"/>
    <xdr:pic>
      <xdr:nvPicPr>
        <xdr:cNvPr id="41" name="Рисунок 40" descr="Вентиль термостатический НВ 1/2&quot;, никелированный с разъёмным соединением, Element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89" t="28225" r="21691" b="31939"/>
        <a:stretch/>
      </xdr:blipFill>
      <xdr:spPr bwMode="auto">
        <a:xfrm>
          <a:off x="7086600" y="11972925"/>
          <a:ext cx="1162050" cy="838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1047750</xdr:colOff>
      <xdr:row>43</xdr:row>
      <xdr:rowOff>238124</xdr:rowOff>
    </xdr:from>
    <xdr:to>
      <xdr:col>2</xdr:col>
      <xdr:colOff>2295525</xdr:colOff>
      <xdr:row>46</xdr:row>
      <xdr:rowOff>251473</xdr:rowOff>
    </xdr:to>
    <xdr:pic>
      <xdr:nvPicPr>
        <xdr:cNvPr id="42" name="Рисунок 41" descr="Вентиль обратный НВ 1/2&quot; никелированный с разъемным соединением, Element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backgroundRemoval t="19697" b="86364" l="5051" r="97475">
                      <a14:backgroundMark x1="20455" y1="75505" x2="37879" y2="7575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20354" b="16372"/>
        <a:stretch/>
      </xdr:blipFill>
      <xdr:spPr bwMode="auto">
        <a:xfrm>
          <a:off x="8105775" y="12030074"/>
          <a:ext cx="1247775" cy="788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2266950</xdr:colOff>
      <xdr:row>43</xdr:row>
      <xdr:rowOff>171450</xdr:rowOff>
    </xdr:from>
    <xdr:ext cx="1304925" cy="978694"/>
    <xdr:pic>
      <xdr:nvPicPr>
        <xdr:cNvPr id="43" name="Рисунок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324975" y="11963400"/>
          <a:ext cx="1304925" cy="978694"/>
        </a:xfrm>
        <a:prstGeom prst="rect">
          <a:avLst/>
        </a:prstGeom>
      </xdr:spPr>
    </xdr:pic>
    <xdr:clientData/>
  </xdr:oneCellAnchor>
  <xdr:twoCellAnchor editAs="oneCell">
    <xdr:from>
      <xdr:col>2</xdr:col>
      <xdr:colOff>1085850</xdr:colOff>
      <xdr:row>38</xdr:row>
      <xdr:rowOff>38100</xdr:rowOff>
    </xdr:from>
    <xdr:to>
      <xdr:col>2</xdr:col>
      <xdr:colOff>2305050</xdr:colOff>
      <xdr:row>42</xdr:row>
      <xdr:rowOff>224462</xdr:rowOff>
    </xdr:to>
    <xdr:pic>
      <xdr:nvPicPr>
        <xdr:cNvPr id="44" name="Рисунок 43" descr="Кран НВ 1/2&quot; Pride, полный проход, бабочка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ackgroundRemoval t="10000" b="90000" l="10000" r="90000">
                      <a14:foregroundMark x1="44816" y1="73244" x2="43813" y2="73913"/>
                      <a14:backgroundMark x1="25084" y1="47492" x2="31773" y2="50502"/>
                      <a14:backgroundMark x1="47492" y1="78261" x2="50167" y2="77926"/>
                      <a14:backgroundMark x1="70903" y1="66890" x2="76923" y2="68896"/>
                      <a14:backgroundMark x1="66890" y1="65886" x2="70903" y2="6755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10544175"/>
          <a:ext cx="1219200" cy="1220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38100</xdr:colOff>
      <xdr:row>48</xdr:row>
      <xdr:rowOff>161925</xdr:rowOff>
    </xdr:from>
    <xdr:ext cx="1162050" cy="838632"/>
    <xdr:pic>
      <xdr:nvPicPr>
        <xdr:cNvPr id="45" name="Рисунок 44" descr="Вентиль термостатический НВ 1/2&quot;, никелированный с разъёмным соединением, Element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89" t="28225" r="21691" b="31939"/>
        <a:stretch/>
      </xdr:blipFill>
      <xdr:spPr bwMode="auto">
        <a:xfrm>
          <a:off x="7096125" y="13239750"/>
          <a:ext cx="1162050" cy="838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1057275</xdr:colOff>
      <xdr:row>48</xdr:row>
      <xdr:rowOff>219074</xdr:rowOff>
    </xdr:from>
    <xdr:to>
      <xdr:col>2</xdr:col>
      <xdr:colOff>2305050</xdr:colOff>
      <xdr:row>51</xdr:row>
      <xdr:rowOff>246031</xdr:rowOff>
    </xdr:to>
    <xdr:pic>
      <xdr:nvPicPr>
        <xdr:cNvPr id="46" name="Рисунок 45" descr="Вентиль обратный НВ 1/2&quot; никелированный с разъемным соединением, Element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backgroundRemoval t="19697" b="86364" l="5051" r="97475">
                      <a14:backgroundMark x1="20455" y1="75505" x2="37879" y2="7575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20354" b="16372"/>
        <a:stretch/>
      </xdr:blipFill>
      <xdr:spPr bwMode="auto">
        <a:xfrm>
          <a:off x="8115300" y="13296899"/>
          <a:ext cx="1247775" cy="788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4"/>
  <sheetViews>
    <sheetView tabSelected="1" workbookViewId="0"/>
  </sheetViews>
  <sheetFormatPr defaultRowHeight="15" x14ac:dyDescent="0.25"/>
  <sheetData>
    <row r="1" spans="1:44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</row>
    <row r="2" spans="1:44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1:44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44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44" ht="63.75" customHeight="1" x14ac:dyDescent="0.25">
      <c r="A5" s="684" t="s">
        <v>115</v>
      </c>
      <c r="B5" s="684"/>
      <c r="C5" s="684"/>
      <c r="D5" s="684"/>
      <c r="E5" s="684"/>
      <c r="F5" s="684"/>
      <c r="G5" s="684"/>
      <c r="H5" s="684"/>
      <c r="I5" s="684"/>
      <c r="J5" s="68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44" ht="47.25" customHeight="1" x14ac:dyDescent="0.25">
      <c r="A6" s="683" t="s">
        <v>27</v>
      </c>
      <c r="B6" s="683"/>
      <c r="C6" s="683"/>
      <c r="D6" s="683"/>
      <c r="E6" s="683"/>
      <c r="F6" s="683"/>
      <c r="G6" s="683"/>
      <c r="H6" s="683"/>
      <c r="I6" s="683"/>
      <c r="J6" s="68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ht="27.75" customHeight="1" x14ac:dyDescent="0.25">
      <c r="A7" s="688" t="s">
        <v>29</v>
      </c>
      <c r="B7" s="688"/>
      <c r="C7" s="688"/>
      <c r="D7" s="688"/>
      <c r="E7" s="688"/>
      <c r="F7" s="688"/>
      <c r="G7" s="688"/>
      <c r="H7" s="688"/>
      <c r="I7" s="688"/>
      <c r="J7" s="688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</row>
    <row r="8" spans="1:44" ht="27.75" customHeight="1" x14ac:dyDescent="0.25">
      <c r="A8" s="689" t="s">
        <v>28</v>
      </c>
      <c r="B8" s="689"/>
      <c r="C8" s="689"/>
      <c r="D8" s="689"/>
      <c r="E8" s="689"/>
      <c r="F8" s="689"/>
      <c r="G8" s="689"/>
      <c r="H8" s="689"/>
      <c r="I8" s="689"/>
      <c r="J8" s="689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x14ac:dyDescent="0.25">
      <c r="A9" s="686" t="s">
        <v>25</v>
      </c>
      <c r="B9" s="686"/>
      <c r="C9" s="686"/>
      <c r="D9" s="686"/>
      <c r="E9" s="686"/>
      <c r="F9" s="686"/>
      <c r="G9" s="686"/>
      <c r="H9" s="686"/>
      <c r="I9" s="686"/>
      <c r="J9" s="686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44" x14ac:dyDescent="0.25">
      <c r="A10" s="686"/>
      <c r="B10" s="686"/>
      <c r="C10" s="686"/>
      <c r="D10" s="686"/>
      <c r="E10" s="686"/>
      <c r="F10" s="686"/>
      <c r="G10" s="686"/>
      <c r="H10" s="686"/>
      <c r="I10" s="686"/>
      <c r="J10" s="686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</row>
    <row r="11" spans="1:44" x14ac:dyDescent="0.25">
      <c r="A11" s="686"/>
      <c r="B11" s="686"/>
      <c r="C11" s="686"/>
      <c r="D11" s="686"/>
      <c r="E11" s="686"/>
      <c r="F11" s="686"/>
      <c r="G11" s="686"/>
      <c r="H11" s="686"/>
      <c r="I11" s="686"/>
      <c r="J11" s="686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1:44" x14ac:dyDescent="0.25">
      <c r="A12" s="686"/>
      <c r="B12" s="686"/>
      <c r="C12" s="686"/>
      <c r="D12" s="686"/>
      <c r="E12" s="686"/>
      <c r="F12" s="686"/>
      <c r="G12" s="686"/>
      <c r="H12" s="686"/>
      <c r="I12" s="686"/>
      <c r="J12" s="686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1:44" x14ac:dyDescent="0.25">
      <c r="A13" s="686"/>
      <c r="B13" s="686"/>
      <c r="C13" s="686"/>
      <c r="D13" s="686"/>
      <c r="E13" s="686"/>
      <c r="F13" s="686"/>
      <c r="G13" s="686"/>
      <c r="H13" s="686"/>
      <c r="I13" s="686"/>
      <c r="J13" s="686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1:44" x14ac:dyDescent="0.25">
      <c r="A14" s="686"/>
      <c r="B14" s="686"/>
      <c r="C14" s="686"/>
      <c r="D14" s="686"/>
      <c r="E14" s="686"/>
      <c r="F14" s="686"/>
      <c r="G14" s="686"/>
      <c r="H14" s="686"/>
      <c r="I14" s="686"/>
      <c r="J14" s="686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</row>
    <row r="15" spans="1:44" ht="20.25" customHeight="1" x14ac:dyDescent="0.25">
      <c r="A15" s="687" t="s">
        <v>26</v>
      </c>
      <c r="B15" s="687"/>
      <c r="C15" s="687"/>
      <c r="D15" s="687"/>
      <c r="E15" s="687"/>
      <c r="F15" s="687"/>
      <c r="G15" s="687"/>
      <c r="H15" s="687"/>
      <c r="I15" s="687"/>
      <c r="J15" s="687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1:44" x14ac:dyDescent="0.25">
      <c r="A16" s="687"/>
      <c r="B16" s="687"/>
      <c r="C16" s="687"/>
      <c r="D16" s="687"/>
      <c r="E16" s="687"/>
      <c r="F16" s="687"/>
      <c r="G16" s="687"/>
      <c r="H16" s="687"/>
      <c r="I16" s="687"/>
      <c r="J16" s="687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</row>
    <row r="17" spans="1:30" x14ac:dyDescent="0.25">
      <c r="A17" s="687"/>
      <c r="B17" s="687"/>
      <c r="C17" s="687"/>
      <c r="D17" s="687"/>
      <c r="E17" s="687"/>
      <c r="F17" s="687"/>
      <c r="G17" s="687"/>
      <c r="H17" s="687"/>
      <c r="I17" s="687"/>
      <c r="J17" s="687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1:30" x14ac:dyDescent="0.25">
      <c r="A18" s="687"/>
      <c r="B18" s="687"/>
      <c r="C18" s="687"/>
      <c r="D18" s="687"/>
      <c r="E18" s="687"/>
      <c r="F18" s="687"/>
      <c r="G18" s="687"/>
      <c r="H18" s="687"/>
      <c r="I18" s="687"/>
      <c r="J18" s="687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 x14ac:dyDescent="0.25">
      <c r="A19" s="687"/>
      <c r="B19" s="687"/>
      <c r="C19" s="687"/>
      <c r="D19" s="687"/>
      <c r="E19" s="687"/>
      <c r="F19" s="687"/>
      <c r="G19" s="687"/>
      <c r="H19" s="687"/>
      <c r="I19" s="687"/>
      <c r="J19" s="687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 x14ac:dyDescent="0.25">
      <c r="A20" s="687"/>
      <c r="B20" s="687"/>
      <c r="C20" s="687"/>
      <c r="D20" s="687"/>
      <c r="E20" s="687"/>
      <c r="F20" s="687"/>
      <c r="G20" s="687"/>
      <c r="H20" s="687"/>
      <c r="I20" s="687"/>
      <c r="J20" s="687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1:30" ht="15" customHeight="1" x14ac:dyDescent="0.25">
      <c r="A21" s="685" t="s">
        <v>114</v>
      </c>
      <c r="B21" s="685"/>
      <c r="C21" s="685"/>
      <c r="D21" s="685"/>
      <c r="E21" s="685"/>
      <c r="F21" s="685"/>
      <c r="G21" s="685"/>
      <c r="H21" s="685"/>
      <c r="I21" s="685"/>
      <c r="J21" s="685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 x14ac:dyDescent="0.25">
      <c r="A22" s="685"/>
      <c r="B22" s="685"/>
      <c r="C22" s="685"/>
      <c r="D22" s="685"/>
      <c r="E22" s="685"/>
      <c r="F22" s="685"/>
      <c r="G22" s="685"/>
      <c r="H22" s="685"/>
      <c r="I22" s="685"/>
      <c r="J22" s="685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1:30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</row>
    <row r="24" spans="1:30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1:30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</row>
    <row r="26" spans="1:30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</row>
    <row r="27" spans="1:30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1:30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1:30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1:30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1:30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1:30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</row>
  </sheetData>
  <mergeCells count="7">
    <mergeCell ref="A6:J6"/>
    <mergeCell ref="A5:J5"/>
    <mergeCell ref="A21:J22"/>
    <mergeCell ref="A9:J14"/>
    <mergeCell ref="A15:J20"/>
    <mergeCell ref="A7:J7"/>
    <mergeCell ref="A8:J8"/>
  </mergeCells>
  <hyperlinks>
    <hyperlink ref="A15:J20" location="'24v'!A1" display="Конвекторы встраиваемые в пол с вентиляторами 24В DC (принудительная конвекция):" xr:uid="{00000000-0004-0000-0000-000000000000}"/>
    <hyperlink ref="A9:J14" location="БВ!A1" display="Конвекторы встраиваемые в пол без вентиляторов (естественная конвекция):" xr:uid="{00000000-0004-0000-0000-000001000000}"/>
    <hyperlink ref="A6:F6" location="Описание!A1" display="Общее описание, особенности конструкции, комплектация" xr:uid="{00000000-0004-0000-0000-000002000000}"/>
    <hyperlink ref="A7" location="'Калькулятор теплоотдач ВК'!A1" display="Калькулятор теплоотдач ВК" xr:uid="{00000000-0004-0000-0000-000003000000}"/>
    <hyperlink ref="A8" location="'Калькулятор теплоотдач ВКВ'!A1" display="Калькулятор теплоотдач ВКВ" xr:uid="{00000000-0004-0000-0000-000004000000}"/>
    <hyperlink ref="A7:J7" location="Калькулятор!A1" display="Калькулятор теплоотдач БВ" xr:uid="{00000000-0004-0000-0000-000005000000}"/>
    <hyperlink ref="A8:J8" location="'Калькулятор 24v'!A1" display="Калькулятор теплоотдач 24v" xr:uid="{00000000-0004-0000-0000-000006000000}"/>
    <hyperlink ref="A21:J22" location="'Декоративная крышка'!A1" display="Декоративная крышка" xr:uid="{E7A0D01A-D7BF-4E7B-A597-85CB0B641A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8"/>
  <sheetViews>
    <sheetView workbookViewId="0"/>
  </sheetViews>
  <sheetFormatPr defaultRowHeight="15" x14ac:dyDescent="0.25"/>
  <cols>
    <col min="1" max="1" width="92.7109375" customWidth="1"/>
    <col min="2" max="19" width="4" customWidth="1"/>
  </cols>
  <sheetData>
    <row r="1" spans="1:23" ht="47.25" customHeight="1" x14ac:dyDescent="0.25">
      <c r="A1" s="13"/>
      <c r="B1" s="692" t="s">
        <v>72</v>
      </c>
      <c r="C1" s="692"/>
      <c r="D1" s="692"/>
      <c r="E1" s="692"/>
      <c r="F1" s="692"/>
      <c r="G1" s="692"/>
      <c r="H1" s="692"/>
      <c r="I1" s="692"/>
      <c r="J1" s="692"/>
      <c r="K1" s="692"/>
      <c r="L1" s="692"/>
      <c r="M1" s="692"/>
      <c r="N1" s="692"/>
      <c r="O1" s="692"/>
      <c r="P1" s="692"/>
      <c r="Q1" s="692"/>
      <c r="R1" s="692"/>
      <c r="S1" s="13"/>
      <c r="T1" s="13"/>
      <c r="U1" s="13"/>
      <c r="V1" s="13"/>
      <c r="W1" s="13"/>
    </row>
    <row r="2" spans="1:23" x14ac:dyDescent="0.25">
      <c r="A2" s="13"/>
      <c r="B2" s="691">
        <v>1</v>
      </c>
      <c r="C2" s="691"/>
      <c r="D2" s="691">
        <v>2</v>
      </c>
      <c r="E2" s="691"/>
      <c r="F2" s="691">
        <v>3</v>
      </c>
      <c r="G2" s="691"/>
      <c r="H2" s="691">
        <v>4</v>
      </c>
      <c r="I2" s="691"/>
      <c r="J2" s="691">
        <v>5</v>
      </c>
      <c r="K2" s="691"/>
      <c r="L2" s="691">
        <v>6</v>
      </c>
      <c r="M2" s="691"/>
      <c r="N2" s="691">
        <v>7</v>
      </c>
      <c r="O2" s="691"/>
      <c r="P2" s="691">
        <v>8</v>
      </c>
      <c r="Q2" s="691"/>
      <c r="R2" s="691">
        <v>9</v>
      </c>
      <c r="S2" s="691"/>
      <c r="T2" s="13"/>
      <c r="U2" s="13"/>
      <c r="V2" s="13"/>
      <c r="W2" s="13"/>
    </row>
    <row r="3" spans="1:23" x14ac:dyDescent="0.25">
      <c r="A3" s="13"/>
      <c r="B3" s="691"/>
      <c r="C3" s="691"/>
      <c r="D3" s="691"/>
      <c r="E3" s="691"/>
      <c r="F3" s="691"/>
      <c r="G3" s="691"/>
      <c r="H3" s="691"/>
      <c r="I3" s="691"/>
      <c r="J3" s="691"/>
      <c r="K3" s="691"/>
      <c r="L3" s="691"/>
      <c r="M3" s="691"/>
      <c r="N3" s="691"/>
      <c r="O3" s="691"/>
      <c r="P3" s="691"/>
      <c r="Q3" s="691"/>
      <c r="R3" s="691"/>
      <c r="S3" s="691"/>
      <c r="T3" s="13"/>
      <c r="U3" s="13"/>
      <c r="V3" s="13"/>
      <c r="W3" s="13"/>
    </row>
    <row r="4" spans="1:23" ht="19.5" x14ac:dyDescent="0.3">
      <c r="A4" s="58" t="s">
        <v>78</v>
      </c>
      <c r="B4" s="690" t="s">
        <v>64</v>
      </c>
      <c r="C4" s="690"/>
      <c r="D4" s="690" t="s">
        <v>33</v>
      </c>
      <c r="E4" s="690"/>
      <c r="F4" s="690" t="s">
        <v>65</v>
      </c>
      <c r="G4" s="690"/>
      <c r="H4" s="690" t="s">
        <v>34</v>
      </c>
      <c r="I4" s="690"/>
      <c r="J4" s="690" t="s">
        <v>35</v>
      </c>
      <c r="K4" s="690"/>
      <c r="L4" s="690" t="s">
        <v>54</v>
      </c>
      <c r="M4" s="690"/>
      <c r="N4" s="690" t="s">
        <v>66</v>
      </c>
      <c r="O4" s="690"/>
      <c r="P4" s="690" t="s">
        <v>36</v>
      </c>
      <c r="Q4" s="690"/>
      <c r="R4" s="690" t="s">
        <v>37</v>
      </c>
      <c r="S4" s="690"/>
      <c r="T4" s="13"/>
      <c r="U4" s="13"/>
      <c r="V4" s="13"/>
      <c r="W4" s="13"/>
    </row>
    <row r="5" spans="1:23" x14ac:dyDescent="0.25">
      <c r="A5" s="37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30.75" customHeight="1" x14ac:dyDescent="0.25">
      <c r="A6" s="38" t="s">
        <v>38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ht="18.75" x14ac:dyDescent="0.25">
      <c r="A7" s="39" t="s">
        <v>49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ht="18.75" x14ac:dyDescent="0.25">
      <c r="A8" s="39" t="s">
        <v>53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30.75" customHeight="1" x14ac:dyDescent="0.25">
      <c r="A10" s="40" t="s">
        <v>56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8.75" x14ac:dyDescent="0.25">
      <c r="A11" s="39" t="s">
        <v>50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8.75" x14ac:dyDescent="0.25">
      <c r="A12" s="39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30.75" customHeight="1" x14ac:dyDescent="0.25">
      <c r="A13" s="40" t="s">
        <v>57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8.75" x14ac:dyDescent="0.25">
      <c r="A14" s="39" t="s">
        <v>51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30.75" customHeight="1" x14ac:dyDescent="0.25">
      <c r="A16" s="40" t="s">
        <v>58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8.75" x14ac:dyDescent="0.25">
      <c r="A17" s="39" t="s">
        <v>39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8.75" x14ac:dyDescent="0.25">
      <c r="A18" s="38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30.75" customHeight="1" x14ac:dyDescent="0.25">
      <c r="A19" s="40" t="s">
        <v>59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8.75" x14ac:dyDescent="0.25">
      <c r="A20" s="39" t="s">
        <v>40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8.75" x14ac:dyDescent="0.25">
      <c r="A21" s="39" t="s">
        <v>41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8.75" x14ac:dyDescent="0.25">
      <c r="A22" s="39" t="s">
        <v>42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8.75" x14ac:dyDescent="0.25">
      <c r="A23" s="39" t="s">
        <v>43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8" x14ac:dyDescent="0.25">
      <c r="A24" s="41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30.75" customHeight="1" x14ac:dyDescent="0.25">
      <c r="A25" s="40" t="s">
        <v>60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 ht="18.75" x14ac:dyDescent="0.25">
      <c r="A26" s="39" t="s">
        <v>44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ht="18.75" x14ac:dyDescent="0.25">
      <c r="A27" s="39" t="s">
        <v>52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ht="16.5" x14ac:dyDescent="0.25">
      <c r="A28" s="4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30.75" customHeight="1" x14ac:dyDescent="0.25">
      <c r="A29" s="40" t="s">
        <v>61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ht="18.75" x14ac:dyDescent="0.25">
      <c r="A30" s="39" t="s">
        <v>104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ht="18.75" x14ac:dyDescent="0.25">
      <c r="A31" s="39" t="s">
        <v>105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ht="30.75" customHeight="1" x14ac:dyDescent="0.25">
      <c r="A32" s="40" t="s">
        <v>62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ht="18.75" x14ac:dyDescent="0.25">
      <c r="A33" s="39" t="s">
        <v>55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ht="18.75" x14ac:dyDescent="0.25">
      <c r="A34" s="39" t="s">
        <v>45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ht="37.5" x14ac:dyDescent="0.25">
      <c r="A35" s="39" t="s">
        <v>46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1:23" ht="30.75" customHeight="1" x14ac:dyDescent="0.25">
      <c r="A36" s="40" t="s">
        <v>63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ht="18.75" x14ac:dyDescent="0.25">
      <c r="A37" s="39" t="s">
        <v>47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 ht="18.75" x14ac:dyDescent="0.3">
      <c r="A38" s="43" t="s">
        <v>48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 spans="1:23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3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3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 spans="1:23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1:23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 spans="1:23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1:23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3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1:23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1:23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</sheetData>
  <mergeCells count="19">
    <mergeCell ref="B1:R1"/>
    <mergeCell ref="L4:M4"/>
    <mergeCell ref="N4:O4"/>
    <mergeCell ref="P4:Q4"/>
    <mergeCell ref="R4:S4"/>
    <mergeCell ref="B2:C3"/>
    <mergeCell ref="D2:E3"/>
    <mergeCell ref="F2:G3"/>
    <mergeCell ref="H2:I3"/>
    <mergeCell ref="J2:K3"/>
    <mergeCell ref="L2:M3"/>
    <mergeCell ref="B4:C4"/>
    <mergeCell ref="D4:E4"/>
    <mergeCell ref="F4:G4"/>
    <mergeCell ref="H4:I4"/>
    <mergeCell ref="J4:K4"/>
    <mergeCell ref="N2:O3"/>
    <mergeCell ref="P2:Q3"/>
    <mergeCell ref="R2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S83"/>
  <sheetViews>
    <sheetView zoomScale="85" zoomScaleNormal="85" workbookViewId="0">
      <selection activeCell="AO12" sqref="AO12"/>
    </sheetView>
  </sheetViews>
  <sheetFormatPr defaultRowHeight="15" x14ac:dyDescent="0.25"/>
  <cols>
    <col min="1" max="1" width="9.140625" style="13"/>
    <col min="2" max="2" width="29.85546875" style="13" customWidth="1"/>
    <col min="3" max="3" width="5.7109375" style="13" customWidth="1"/>
    <col min="4" max="4" width="7" style="13" hidden="1" customWidth="1"/>
    <col min="5" max="6" width="5.85546875" style="76" hidden="1" customWidth="1"/>
    <col min="7" max="7" width="5.7109375" style="13" hidden="1" customWidth="1"/>
    <col min="8" max="8" width="5.85546875" style="13" hidden="1" customWidth="1"/>
    <col min="9" max="9" width="5.42578125" style="13" hidden="1" customWidth="1"/>
    <col min="10" max="58" width="6.140625" style="13" customWidth="1"/>
    <col min="59" max="59" width="10.28515625" style="13" bestFit="1" customWidth="1"/>
    <col min="60" max="60" width="10.140625" style="13" customWidth="1"/>
    <col min="61" max="16384" width="9.140625" style="13"/>
  </cols>
  <sheetData>
    <row r="1" spans="1:97" customFormat="1" ht="16.5" customHeight="1" x14ac:dyDescent="0.25">
      <c r="A1" s="74" t="s">
        <v>120</v>
      </c>
      <c r="B1" s="74"/>
      <c r="C1" s="74"/>
      <c r="D1" s="74"/>
      <c r="E1" s="74"/>
      <c r="F1" s="75"/>
      <c r="G1" s="74"/>
      <c r="H1" s="74"/>
      <c r="I1" s="74"/>
      <c r="J1" s="750" t="s">
        <v>146</v>
      </c>
      <c r="K1" s="751"/>
      <c r="L1" s="751"/>
      <c r="M1" s="751"/>
      <c r="N1" s="751"/>
      <c r="O1" s="751"/>
      <c r="P1" s="751"/>
      <c r="Q1" s="751"/>
      <c r="R1" s="751"/>
      <c r="S1" s="751"/>
      <c r="T1" s="751"/>
      <c r="U1" s="751"/>
      <c r="V1" s="751"/>
      <c r="W1" s="751"/>
      <c r="X1" s="751"/>
      <c r="Y1" s="751"/>
      <c r="Z1" s="751"/>
      <c r="AA1" s="751"/>
      <c r="AB1" s="751"/>
      <c r="AC1" s="751"/>
      <c r="AD1" s="751"/>
      <c r="AE1" s="751"/>
    </row>
    <row r="2" spans="1:97" x14ac:dyDescent="0.25">
      <c r="J2" s="750"/>
      <c r="K2" s="751"/>
      <c r="L2" s="751"/>
      <c r="M2" s="751"/>
      <c r="N2" s="751"/>
      <c r="O2" s="751"/>
      <c r="P2" s="751"/>
      <c r="Q2" s="751"/>
      <c r="R2" s="751"/>
      <c r="S2" s="751"/>
      <c r="T2" s="751"/>
      <c r="U2" s="751"/>
      <c r="V2" s="751"/>
      <c r="W2" s="751"/>
      <c r="X2" s="751"/>
      <c r="Y2" s="751"/>
      <c r="Z2" s="751"/>
      <c r="AA2" s="751"/>
      <c r="AB2" s="751"/>
      <c r="AC2" s="751"/>
      <c r="AD2" s="751"/>
      <c r="AE2" s="751"/>
    </row>
    <row r="3" spans="1:97" ht="15.75" thickBot="1" x14ac:dyDescent="0.3">
      <c r="B3" s="77" t="s">
        <v>121</v>
      </c>
      <c r="D3" s="78"/>
      <c r="E3" s="79"/>
      <c r="F3" s="79"/>
      <c r="G3" s="78"/>
      <c r="H3" s="80"/>
      <c r="J3" s="751"/>
      <c r="K3" s="751"/>
      <c r="L3" s="751"/>
      <c r="M3" s="751"/>
      <c r="N3" s="751"/>
      <c r="O3" s="751"/>
      <c r="P3" s="751"/>
      <c r="Q3" s="751"/>
      <c r="R3" s="751"/>
      <c r="S3" s="751"/>
      <c r="T3" s="751"/>
      <c r="U3" s="751"/>
      <c r="V3" s="751"/>
      <c r="W3" s="751"/>
      <c r="X3" s="751"/>
      <c r="Y3" s="751"/>
      <c r="Z3" s="751"/>
      <c r="AA3" s="751"/>
      <c r="AB3" s="751"/>
      <c r="AC3" s="751"/>
      <c r="AD3" s="751"/>
      <c r="AE3" s="751"/>
    </row>
    <row r="4" spans="1:97" ht="26.25" hidden="1" customHeight="1" x14ac:dyDescent="0.25">
      <c r="C4" s="81" t="s">
        <v>122</v>
      </c>
      <c r="D4" s="82"/>
      <c r="E4" s="83"/>
      <c r="F4" s="83"/>
      <c r="G4" s="82"/>
      <c r="H4" s="84">
        <v>350</v>
      </c>
    </row>
    <row r="5" spans="1:97" x14ac:dyDescent="0.25">
      <c r="B5" s="85" t="s">
        <v>123</v>
      </c>
      <c r="C5" s="86">
        <v>95</v>
      </c>
      <c r="D5" s="87"/>
      <c r="E5" s="88"/>
      <c r="F5" s="88"/>
      <c r="G5" s="88"/>
      <c r="H5" s="76"/>
      <c r="I5" s="76"/>
      <c r="K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</row>
    <row r="6" spans="1:97" x14ac:dyDescent="0.25">
      <c r="B6" s="89" t="s">
        <v>124</v>
      </c>
      <c r="C6" s="90">
        <v>85</v>
      </c>
      <c r="D6" s="87"/>
      <c r="E6" s="88"/>
      <c r="F6" s="88"/>
      <c r="G6" s="88"/>
      <c r="H6" s="78"/>
      <c r="J6" s="76"/>
      <c r="K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</row>
    <row r="7" spans="1:97" x14ac:dyDescent="0.25">
      <c r="B7" s="89" t="s">
        <v>125</v>
      </c>
      <c r="C7" s="90">
        <v>20</v>
      </c>
      <c r="D7" s="87"/>
      <c r="E7" s="88"/>
      <c r="F7" s="88"/>
      <c r="G7" s="88"/>
      <c r="H7" s="78"/>
      <c r="I7" s="76"/>
      <c r="J7" s="76"/>
      <c r="K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</row>
    <row r="8" spans="1:97" ht="15.75" thickBot="1" x14ac:dyDescent="0.3">
      <c r="B8" s="91" t="s">
        <v>126</v>
      </c>
      <c r="C8" s="92">
        <f>(C5+C6)/2-C7</f>
        <v>70</v>
      </c>
      <c r="D8" s="93"/>
      <c r="E8" s="93"/>
      <c r="F8" s="93"/>
      <c r="G8" s="93"/>
      <c r="H8" s="78"/>
      <c r="I8" s="76"/>
      <c r="J8" s="76"/>
      <c r="K8" s="76"/>
      <c r="M8" s="76"/>
      <c r="N8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</row>
    <row r="9" spans="1:97" ht="15.75" thickBot="1" x14ac:dyDescent="0.3">
      <c r="B9" s="94"/>
      <c r="C9" s="95"/>
      <c r="D9" s="93"/>
      <c r="E9" s="93"/>
      <c r="F9" s="93"/>
      <c r="G9" s="93"/>
      <c r="H9" s="78"/>
      <c r="I9" s="76"/>
      <c r="J9" s="76"/>
      <c r="K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</row>
    <row r="10" spans="1:97" x14ac:dyDescent="0.25">
      <c r="B10" s="96" t="s">
        <v>127</v>
      </c>
      <c r="C10" s="86">
        <v>1301</v>
      </c>
      <c r="D10" s="87">
        <f>C10*(1+C11%)</f>
        <v>1431.1000000000001</v>
      </c>
      <c r="E10" s="88"/>
      <c r="F10" s="88"/>
      <c r="G10" s="88"/>
      <c r="H10" s="78"/>
      <c r="K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</row>
    <row r="11" spans="1:97" ht="14.25" customHeight="1" x14ac:dyDescent="0.25">
      <c r="B11" s="97" t="s">
        <v>128</v>
      </c>
      <c r="C11" s="90">
        <v>10</v>
      </c>
      <c r="D11" s="87">
        <f>C10*(1-C11%)</f>
        <v>1170.9000000000001</v>
      </c>
      <c r="E11" s="88"/>
      <c r="F11" s="88"/>
      <c r="G11" s="88"/>
      <c r="H11" s="78"/>
      <c r="J11" s="98">
        <f>C10*(C11/100+1)</f>
        <v>1431.1000000000001</v>
      </c>
      <c r="K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</row>
    <row r="12" spans="1:97" ht="18" customHeight="1" thickBot="1" x14ac:dyDescent="0.3">
      <c r="B12" s="91" t="s">
        <v>129</v>
      </c>
      <c r="C12" s="99">
        <v>10</v>
      </c>
      <c r="D12" s="87"/>
      <c r="E12" s="88"/>
      <c r="F12" s="88"/>
      <c r="G12" s="88"/>
      <c r="H12" s="78"/>
      <c r="J12" s="98">
        <f>C10*ABS(C12/100-1)</f>
        <v>1170.9000000000001</v>
      </c>
      <c r="K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</row>
    <row r="13" spans="1:97" ht="16.5" customHeight="1" x14ac:dyDescent="0.25">
      <c r="C13" s="100"/>
      <c r="D13" s="100"/>
      <c r="E13" s="101"/>
      <c r="F13" s="101"/>
      <c r="G13" s="100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AD13" s="76"/>
      <c r="AE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</row>
    <row r="14" spans="1:97" ht="16.5" customHeight="1" x14ac:dyDescent="0.25">
      <c r="C14" s="100"/>
      <c r="D14" s="100"/>
      <c r="E14" s="101"/>
      <c r="F14" s="101"/>
      <c r="G14" s="100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AD14" s="76"/>
      <c r="AE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</row>
    <row r="15" spans="1:97" ht="16.5" customHeight="1" x14ac:dyDescent="0.25">
      <c r="C15" s="100"/>
      <c r="D15" s="100"/>
      <c r="E15" s="101"/>
      <c r="F15" s="101"/>
      <c r="G15" s="100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AD15" s="76"/>
      <c r="AE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</row>
    <row r="16" spans="1:97" ht="16.5" customHeight="1" x14ac:dyDescent="0.25">
      <c r="C16" s="100"/>
      <c r="D16" s="100"/>
      <c r="E16" s="101"/>
      <c r="F16" s="101"/>
      <c r="G16" s="100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AD16" s="76"/>
      <c r="AE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CS16"/>
    </row>
    <row r="17" spans="3:60" ht="16.5" customHeight="1" thickBot="1" x14ac:dyDescent="0.3">
      <c r="C17" s="100"/>
      <c r="D17" s="100"/>
      <c r="E17" s="101"/>
      <c r="F17" s="101"/>
      <c r="G17" s="100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AD17" s="76"/>
      <c r="AE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</row>
    <row r="18" spans="3:60" ht="30.75" hidden="1" customHeight="1" thickBot="1" x14ac:dyDescent="0.55000000000000004">
      <c r="C18" s="100"/>
      <c r="D18" s="100"/>
      <c r="E18" s="101"/>
      <c r="F18" s="101"/>
      <c r="G18" s="100"/>
      <c r="H18" s="76"/>
      <c r="I18" s="76"/>
      <c r="J18" s="764" t="s">
        <v>130</v>
      </c>
      <c r="K18" s="765"/>
      <c r="L18" s="765"/>
      <c r="M18" s="765"/>
      <c r="N18" s="765"/>
      <c r="O18" s="765"/>
      <c r="P18" s="765"/>
      <c r="Q18" s="765"/>
      <c r="R18" s="765"/>
      <c r="S18" s="765"/>
      <c r="T18" s="765"/>
      <c r="U18" s="765"/>
      <c r="V18" s="765"/>
      <c r="W18" s="765"/>
      <c r="X18" s="765"/>
      <c r="Y18" s="765"/>
      <c r="Z18" s="765"/>
      <c r="AA18" s="765"/>
      <c r="AB18" s="765"/>
      <c r="AC18" s="765"/>
      <c r="AD18" s="765"/>
      <c r="AE18" s="766"/>
      <c r="AF18" s="76"/>
      <c r="AG18" s="764" t="s">
        <v>130</v>
      </c>
      <c r="AH18" s="765"/>
      <c r="AI18" s="765"/>
      <c r="AJ18" s="765"/>
      <c r="AK18" s="765"/>
      <c r="AL18" s="765"/>
      <c r="AM18" s="765"/>
      <c r="AN18" s="765"/>
      <c r="AO18" s="765"/>
      <c r="AP18" s="765"/>
      <c r="AQ18" s="765"/>
      <c r="AR18" s="765"/>
      <c r="AS18" s="765"/>
      <c r="AT18" s="765"/>
      <c r="AU18" s="765"/>
      <c r="AV18" s="765"/>
      <c r="AW18" s="765"/>
      <c r="AX18" s="765"/>
      <c r="AY18" s="765"/>
      <c r="AZ18" s="765"/>
      <c r="BA18" s="765"/>
      <c r="BB18" s="766"/>
      <c r="BC18" s="76"/>
      <c r="BD18" s="76"/>
      <c r="BE18" s="76"/>
      <c r="BF18" s="76"/>
    </row>
    <row r="19" spans="3:60" ht="14.25" hidden="1" customHeight="1" thickBot="1" x14ac:dyDescent="0.3">
      <c r="J19" s="752" t="s">
        <v>131</v>
      </c>
      <c r="K19" s="753"/>
      <c r="L19" s="753"/>
      <c r="M19" s="753"/>
      <c r="N19" s="753"/>
      <c r="O19" s="753"/>
      <c r="P19" s="753"/>
      <c r="Q19" s="753"/>
      <c r="R19" s="753"/>
      <c r="S19" s="754"/>
      <c r="T19" s="76"/>
      <c r="V19" s="752" t="s">
        <v>132</v>
      </c>
      <c r="W19" s="753"/>
      <c r="X19" s="753"/>
      <c r="Y19" s="753"/>
      <c r="Z19" s="753"/>
      <c r="AA19" s="753"/>
      <c r="AB19" s="753"/>
      <c r="AC19" s="753"/>
      <c r="AD19" s="753"/>
      <c r="AE19" s="754"/>
      <c r="AG19" s="712" t="s">
        <v>131</v>
      </c>
      <c r="AH19" s="713"/>
      <c r="AI19" s="713"/>
      <c r="AJ19" s="713"/>
      <c r="AK19" s="713"/>
      <c r="AL19" s="713"/>
      <c r="AM19" s="713"/>
      <c r="AN19" s="714"/>
      <c r="AQ19" s="76"/>
      <c r="AS19" s="712" t="s">
        <v>132</v>
      </c>
      <c r="AT19" s="713"/>
      <c r="AU19" s="713"/>
      <c r="AV19" s="713"/>
      <c r="AW19" s="713"/>
      <c r="AX19" s="713"/>
      <c r="AY19" s="713"/>
      <c r="AZ19" s="714"/>
      <c r="BA19" s="76"/>
      <c r="BB19" s="76"/>
      <c r="BC19" s="76"/>
      <c r="BD19" s="76"/>
      <c r="BE19" s="76"/>
      <c r="BF19" s="76"/>
      <c r="BG19" s="76"/>
      <c r="BH19" s="76"/>
    </row>
    <row r="20" spans="3:60" ht="14.25" hidden="1" customHeight="1" thickBot="1" x14ac:dyDescent="0.3">
      <c r="J20" s="102" t="s">
        <v>133</v>
      </c>
      <c r="K20" s="231">
        <v>160</v>
      </c>
      <c r="L20" s="229">
        <v>200</v>
      </c>
      <c r="M20" s="229">
        <v>260</v>
      </c>
      <c r="N20" s="755">
        <v>300</v>
      </c>
      <c r="O20" s="755"/>
      <c r="P20" s="230">
        <v>360</v>
      </c>
      <c r="Q20" s="230">
        <v>360</v>
      </c>
      <c r="R20" s="229">
        <v>400</v>
      </c>
      <c r="S20" s="229">
        <v>400</v>
      </c>
      <c r="T20" s="100"/>
      <c r="U20" s="76"/>
      <c r="V20" s="103" t="s">
        <v>133</v>
      </c>
      <c r="W20" s="759">
        <v>160</v>
      </c>
      <c r="X20" s="755">
        <v>200</v>
      </c>
      <c r="Y20" s="755">
        <v>260</v>
      </c>
      <c r="Z20" s="755">
        <v>300</v>
      </c>
      <c r="AA20" s="755"/>
      <c r="AB20" s="762">
        <v>360</v>
      </c>
      <c r="AC20" s="763"/>
      <c r="AD20" s="755">
        <v>400</v>
      </c>
      <c r="AE20" s="758"/>
      <c r="AF20" s="76"/>
      <c r="AG20" s="756" t="s">
        <v>134</v>
      </c>
      <c r="AH20" s="697" t="s">
        <v>133</v>
      </c>
      <c r="AI20" s="698"/>
      <c r="AJ20" s="698"/>
      <c r="AK20" s="698"/>
      <c r="AL20" s="698"/>
      <c r="AM20" s="698"/>
      <c r="AN20" s="699"/>
      <c r="AQ20" s="100"/>
      <c r="AR20" s="76"/>
      <c r="AS20" s="756" t="s">
        <v>134</v>
      </c>
      <c r="AT20" s="697" t="s">
        <v>133</v>
      </c>
      <c r="AU20" s="698"/>
      <c r="AV20" s="698"/>
      <c r="AW20" s="698"/>
      <c r="AX20" s="698"/>
      <c r="AY20" s="698"/>
      <c r="AZ20" s="699"/>
      <c r="BA20" s="76"/>
      <c r="BB20" s="76"/>
      <c r="BC20" s="76"/>
      <c r="BD20" s="76"/>
      <c r="BE20" s="76"/>
      <c r="BF20" s="76"/>
      <c r="BG20" s="76"/>
      <c r="BH20" s="76"/>
    </row>
    <row r="21" spans="3:60" ht="18" hidden="1" customHeight="1" thickBot="1" x14ac:dyDescent="0.3">
      <c r="J21" s="104" t="s">
        <v>134</v>
      </c>
      <c r="K21" s="238"/>
      <c r="L21" s="106"/>
      <c r="M21" s="106"/>
      <c r="N21" s="105">
        <v>1</v>
      </c>
      <c r="O21" s="105">
        <v>2</v>
      </c>
      <c r="P21" s="106">
        <v>1</v>
      </c>
      <c r="Q21" s="105">
        <v>2</v>
      </c>
      <c r="R21" s="105">
        <v>1</v>
      </c>
      <c r="S21" s="107">
        <v>2</v>
      </c>
      <c r="T21" s="100"/>
      <c r="U21" s="76"/>
      <c r="V21" s="108" t="s">
        <v>134</v>
      </c>
      <c r="W21" s="760"/>
      <c r="X21" s="761"/>
      <c r="Y21" s="761"/>
      <c r="Z21" s="109">
        <v>1</v>
      </c>
      <c r="AA21" s="109">
        <v>2</v>
      </c>
      <c r="AB21" s="109">
        <v>1</v>
      </c>
      <c r="AC21" s="109">
        <v>2</v>
      </c>
      <c r="AD21" s="109">
        <v>1</v>
      </c>
      <c r="AE21" s="110">
        <v>2</v>
      </c>
      <c r="AF21" s="76"/>
      <c r="AG21" s="757"/>
      <c r="AH21" s="281">
        <v>180</v>
      </c>
      <c r="AI21" s="282">
        <v>240</v>
      </c>
      <c r="AJ21" s="282">
        <v>260</v>
      </c>
      <c r="AK21" s="282">
        <v>290</v>
      </c>
      <c r="AL21" s="282">
        <v>340</v>
      </c>
      <c r="AM21" s="282">
        <v>380</v>
      </c>
      <c r="AN21" s="283">
        <v>420</v>
      </c>
      <c r="AQ21" s="100"/>
      <c r="AR21" s="76"/>
      <c r="AS21" s="757"/>
      <c r="AT21" s="281">
        <v>180</v>
      </c>
      <c r="AU21" s="282">
        <v>240</v>
      </c>
      <c r="AV21" s="282">
        <v>260</v>
      </c>
      <c r="AW21" s="282">
        <v>290</v>
      </c>
      <c r="AX21" s="282">
        <v>340</v>
      </c>
      <c r="AY21" s="282">
        <v>380</v>
      </c>
      <c r="AZ21" s="283">
        <v>420</v>
      </c>
      <c r="BA21" s="76"/>
      <c r="BB21" s="76"/>
      <c r="BC21" s="76"/>
      <c r="BD21" s="76"/>
      <c r="BE21" s="76"/>
      <c r="BF21" s="76"/>
      <c r="BG21" s="76"/>
      <c r="BH21" s="76"/>
    </row>
    <row r="22" spans="3:60" ht="18.75" hidden="1" customHeight="1" x14ac:dyDescent="0.25">
      <c r="J22" s="111">
        <v>65</v>
      </c>
      <c r="K22" s="112"/>
      <c r="L22" s="112"/>
      <c r="M22" s="112"/>
      <c r="N22" s="112"/>
      <c r="O22" s="112"/>
      <c r="P22" s="112"/>
      <c r="Q22" s="112"/>
      <c r="R22" s="112"/>
      <c r="S22" s="113"/>
      <c r="T22" s="114"/>
      <c r="U22" s="76"/>
      <c r="V22" s="115">
        <v>65</v>
      </c>
      <c r="W22" s="116"/>
      <c r="X22" s="117"/>
      <c r="Y22" s="117"/>
      <c r="Z22" s="117"/>
      <c r="AA22" s="117"/>
      <c r="AB22" s="117"/>
      <c r="AC22" s="117"/>
      <c r="AD22" s="117"/>
      <c r="AE22" s="118"/>
      <c r="AF22" s="76"/>
      <c r="AG22" s="256" t="s">
        <v>144</v>
      </c>
      <c r="AH22" s="263" t="s">
        <v>138</v>
      </c>
      <c r="AI22" s="264" t="s">
        <v>138</v>
      </c>
      <c r="AJ22" s="264" t="s">
        <v>138</v>
      </c>
      <c r="AK22" s="264" t="s">
        <v>143</v>
      </c>
      <c r="AL22" s="264" t="s">
        <v>143</v>
      </c>
      <c r="AM22" s="264" t="s">
        <v>139</v>
      </c>
      <c r="AN22" s="265" t="s">
        <v>139</v>
      </c>
      <c r="AQ22" s="114"/>
      <c r="AR22" s="76"/>
      <c r="AS22" s="255" t="s">
        <v>144</v>
      </c>
      <c r="AT22" s="268" t="s">
        <v>138</v>
      </c>
      <c r="AU22" s="269" t="s">
        <v>138</v>
      </c>
      <c r="AV22" s="269" t="s">
        <v>138</v>
      </c>
      <c r="AW22" s="269" t="s">
        <v>143</v>
      </c>
      <c r="AX22" s="269" t="s">
        <v>143</v>
      </c>
      <c r="AY22" s="269" t="s">
        <v>139</v>
      </c>
      <c r="AZ22" s="269" t="s">
        <v>139</v>
      </c>
      <c r="BA22" s="76"/>
      <c r="BB22" s="76"/>
      <c r="BC22" s="76"/>
      <c r="BD22" s="76"/>
      <c r="BE22" s="76"/>
      <c r="BF22" s="76"/>
      <c r="BG22" s="76"/>
      <c r="BH22" s="76"/>
    </row>
    <row r="23" spans="3:60" ht="14.25" hidden="1" customHeight="1" x14ac:dyDescent="0.25">
      <c r="J23" s="119">
        <v>70</v>
      </c>
      <c r="K23" s="120"/>
      <c r="L23" s="120"/>
      <c r="M23" s="120"/>
      <c r="N23" s="120"/>
      <c r="O23" s="120"/>
      <c r="P23" s="120"/>
      <c r="Q23" s="120"/>
      <c r="R23" s="120"/>
      <c r="S23" s="121"/>
      <c r="T23" s="114"/>
      <c r="U23" s="76"/>
      <c r="V23" s="119">
        <v>70</v>
      </c>
      <c r="W23" s="122"/>
      <c r="X23" s="123"/>
      <c r="Y23" s="123"/>
      <c r="Z23" s="123"/>
      <c r="AA23" s="123"/>
      <c r="AB23" s="123"/>
      <c r="AC23" s="123"/>
      <c r="AD23" s="123"/>
      <c r="AE23" s="124"/>
      <c r="AF23" s="76"/>
      <c r="AG23" s="119">
        <v>75</v>
      </c>
      <c r="AH23" s="239">
        <f>FORECAST($AH$21,K24:L24,$K$20:$L$20)</f>
        <v>271.149</v>
      </c>
      <c r="AI23" s="239">
        <f>FORECAST($AI$21,L24:M24,$L$20:$M$20)</f>
        <v>340.22799999999995</v>
      </c>
      <c r="AJ23" s="239">
        <f>FORECAST($AJ$21,L24:M24,$L$20:$M$20)</f>
        <v>367.63199999999995</v>
      </c>
      <c r="AK23" s="239">
        <f>(N24+O24)/2</f>
        <v>461.96860954416002</v>
      </c>
      <c r="AL23" s="242">
        <f>AK23*Q24/O24</f>
        <v>496.22743866709339</v>
      </c>
      <c r="AM23" s="242">
        <f>FORECAST($AM$21,Q24:R24,$Q$20:$R$20)</f>
        <v>576.77287326239991</v>
      </c>
      <c r="AN23" s="258">
        <f>FORECAST($AN$21,Q24:R24,$Q$20:$R$20)</f>
        <v>593.94501978719984</v>
      </c>
      <c r="AQ23" s="114"/>
      <c r="AR23" s="76"/>
      <c r="AS23" s="119">
        <v>75</v>
      </c>
      <c r="AT23" s="246">
        <f>FORECAST($AH$21,W24:X24,$K$20:$L$20)</f>
        <v>1.6749999999999998</v>
      </c>
      <c r="AU23" s="246">
        <f>FORECAST($AI$21,X24:Y24,$L$20:$M$20)</f>
        <v>1.6166666666666667</v>
      </c>
      <c r="AV23" s="246">
        <f>FORECAST($AJ$21,X24:Y24,$L$20:$M$20)</f>
        <v>1.6</v>
      </c>
      <c r="AW23" s="246">
        <f>(Z24+AA24)/2</f>
        <v>1.55</v>
      </c>
      <c r="AX23" s="247">
        <f>AW23*AC24/AA24</f>
        <v>1.5</v>
      </c>
      <c r="AY23" s="247">
        <f>FORECAST($AM$21,AC24:AD24,$Q$20:$R$20)</f>
        <v>1.4750000000000001</v>
      </c>
      <c r="AZ23" s="247">
        <f>FORECAST($AN$21,AC24:AD24,$Q$20:$R$20)</f>
        <v>1.4250000000000003</v>
      </c>
      <c r="BA23" s="76"/>
      <c r="BB23" s="76"/>
      <c r="BC23" s="76"/>
      <c r="BD23" s="76"/>
      <c r="BE23" s="76"/>
      <c r="BF23" s="76"/>
      <c r="BG23" s="76"/>
      <c r="BH23" s="76"/>
    </row>
    <row r="24" spans="3:60" ht="14.25" hidden="1" customHeight="1" x14ac:dyDescent="0.25">
      <c r="J24" s="119">
        <v>75</v>
      </c>
      <c r="K24" s="125">
        <f>L24*0.9</f>
        <v>256.87799999999999</v>
      </c>
      <c r="L24" s="126">
        <f>L26*0.71</f>
        <v>285.41999999999996</v>
      </c>
      <c r="M24" s="232">
        <f>M26*0.69</f>
        <v>367.63199999999995</v>
      </c>
      <c r="N24" s="126">
        <f>N26*0.66</f>
        <v>394.97721908832006</v>
      </c>
      <c r="O24" s="126">
        <f>O26*0.76</f>
        <v>528.96</v>
      </c>
      <c r="P24" s="126"/>
      <c r="Q24" s="126">
        <f>Q26*0.74</f>
        <v>568.18679999999995</v>
      </c>
      <c r="R24" s="126">
        <f>R26*0.72</f>
        <v>585.35894652479988</v>
      </c>
      <c r="S24" s="127">
        <f>S26*0.76</f>
        <v>762.4319999999999</v>
      </c>
      <c r="T24" s="128"/>
      <c r="U24" s="76"/>
      <c r="V24" s="119">
        <v>75</v>
      </c>
      <c r="W24" s="129">
        <v>1.7</v>
      </c>
      <c r="X24" s="130">
        <v>1.65</v>
      </c>
      <c r="Y24" s="130">
        <v>1.6</v>
      </c>
      <c r="Z24" s="130">
        <v>1.55</v>
      </c>
      <c r="AA24" s="130">
        <v>1.55</v>
      </c>
      <c r="AB24" s="130"/>
      <c r="AC24" s="130">
        <v>1.5</v>
      </c>
      <c r="AD24" s="130">
        <v>1.45</v>
      </c>
      <c r="AE24" s="131">
        <v>1.45</v>
      </c>
      <c r="AF24" s="76"/>
      <c r="AG24" s="119">
        <v>90</v>
      </c>
      <c r="AH24" s="240">
        <f>FORECAST($AH$21,K26:L26,$K$20:$L$20)</f>
        <v>379.89</v>
      </c>
      <c r="AI24" s="240">
        <f>FORECAST($AI$21,L26:M26,$L$20:$M$20)</f>
        <v>489.2</v>
      </c>
      <c r="AJ24" s="240">
        <f>FORECAST($AJ$21,L26:M26,$L$20:$M$20)</f>
        <v>532.79999999999995</v>
      </c>
      <c r="AK24" s="240">
        <f>(N26+O26)/2</f>
        <v>647.22516597599997</v>
      </c>
      <c r="AL24" s="243">
        <f>AK24*Q26/O26</f>
        <v>714.01210767197165</v>
      </c>
      <c r="AM24" s="243">
        <f>FORECAST($AM$21,Q26:R26,$Q$20:$R$20)</f>
        <v>790.40926841999999</v>
      </c>
      <c r="AN24" s="259">
        <f>FORECAST($AN$21,Q26:R26,$Q$20:$R$20)</f>
        <v>835.58780525999998</v>
      </c>
      <c r="AQ24" s="128"/>
      <c r="AR24" s="76"/>
      <c r="AS24" s="119">
        <v>90</v>
      </c>
      <c r="AT24" s="248">
        <f>FORECAST($AH$21,W26:X26,$K$20:$L$20)</f>
        <v>1.5750000000000002</v>
      </c>
      <c r="AU24" s="248">
        <f>FORECAST($AI$21,X26:Y26,$L$20:$M$20)</f>
        <v>1.5166666666666666</v>
      </c>
      <c r="AV24" s="248">
        <f>FORECAST($AJ$21,X26:Y26,$L$20:$M$20)</f>
        <v>1.5</v>
      </c>
      <c r="AW24" s="248">
        <f>(Z26+AA26)/2</f>
        <v>1.45</v>
      </c>
      <c r="AX24" s="249">
        <f>AW24*AC26/AA26</f>
        <v>1.4</v>
      </c>
      <c r="AY24" s="249">
        <f>FORECAST($AM$21,AC26:AD26,$Q$20:$R$20)</f>
        <v>1.35</v>
      </c>
      <c r="AZ24" s="249">
        <f>FORECAST($AN$21,AC26:AD26,$Q$20:$R$20)</f>
        <v>1.2500000000000004</v>
      </c>
      <c r="BA24" s="76"/>
      <c r="BB24" s="76"/>
      <c r="BC24" s="76"/>
      <c r="BD24" s="76"/>
      <c r="BE24" s="76"/>
      <c r="BF24" s="76"/>
      <c r="BG24" s="76"/>
      <c r="BH24" s="76"/>
    </row>
    <row r="25" spans="3:60" ht="14.25" hidden="1" customHeight="1" thickBot="1" x14ac:dyDescent="0.3">
      <c r="J25" s="119">
        <v>80</v>
      </c>
      <c r="K25" s="132"/>
      <c r="L25" s="132"/>
      <c r="M25" s="233"/>
      <c r="N25" s="132"/>
      <c r="O25" s="132"/>
      <c r="P25" s="132"/>
      <c r="Q25" s="132"/>
      <c r="R25" s="132"/>
      <c r="S25" s="133"/>
      <c r="T25" s="134"/>
      <c r="U25" s="76"/>
      <c r="V25" s="119">
        <v>80</v>
      </c>
      <c r="W25" s="135"/>
      <c r="X25" s="136"/>
      <c r="Y25" s="136"/>
      <c r="Z25" s="136"/>
      <c r="AA25" s="136"/>
      <c r="AB25" s="136"/>
      <c r="AC25" s="136"/>
      <c r="AD25" s="136"/>
      <c r="AE25" s="137"/>
      <c r="AF25" s="76"/>
      <c r="AG25" s="171">
        <v>110</v>
      </c>
      <c r="AH25" s="260">
        <f>FORECAST($AH$21,K27:L27,$K$20:$L$20)</f>
        <v>473.89475832479997</v>
      </c>
      <c r="AI25" s="260">
        <f>FORECAST($AI$21,L27:M27,$L$20:$M$20)</f>
        <v>592.71332901756546</v>
      </c>
      <c r="AJ25" s="260">
        <f>FORECAST($AJ$21,L27:M27,$L$20:$M$20)</f>
        <v>636.9983135663482</v>
      </c>
      <c r="AK25" s="260">
        <f>(N27+O27)/2</f>
        <v>775.09538810475624</v>
      </c>
      <c r="AL25" s="261">
        <f>AK25*Q27/O27</f>
        <v>841.96063367849558</v>
      </c>
      <c r="AM25" s="261">
        <f>FORECAST($AM$21,Q27:R27,$Q$20:$R$20)</f>
        <v>964.28095593134776</v>
      </c>
      <c r="AN25" s="262">
        <f>FORECAST($AN$21,Q27:R27,$Q$20:$R$20)</f>
        <v>1007.3467016932434</v>
      </c>
      <c r="AQ25" s="134"/>
      <c r="AR25" s="76"/>
      <c r="AS25" s="270">
        <v>110</v>
      </c>
      <c r="AT25" s="271">
        <f>FORECAST($AH$21,W27:X27,$K$20:$L$20)</f>
        <v>1.4</v>
      </c>
      <c r="AU25" s="271">
        <f>FORECAST($AI$21,X27:Y27,$L$20:$M$20)</f>
        <v>1.3</v>
      </c>
      <c r="AV25" s="271">
        <f>FORECAST($AJ$21,X27:Y27,$L$20:$M$20)</f>
        <v>1.3</v>
      </c>
      <c r="AW25" s="271">
        <f>(Z27+AA27)/2</f>
        <v>1.3</v>
      </c>
      <c r="AX25" s="272">
        <f>AW25*AC27/AA27</f>
        <v>1.3</v>
      </c>
      <c r="AY25" s="272">
        <f>FORECAST($AM$21,AC27:AD27,$Q$20:$R$20)</f>
        <v>1.3</v>
      </c>
      <c r="AZ25" s="272">
        <f>FORECAST($AN$21,AC27:AD27,$Q$20:$R$20)</f>
        <v>1.3</v>
      </c>
      <c r="BA25" s="76"/>
      <c r="BB25" s="76"/>
      <c r="BC25" s="76"/>
      <c r="BD25" s="76"/>
      <c r="BE25" s="76"/>
      <c r="BF25" s="76"/>
      <c r="BG25" s="76"/>
      <c r="BH25" s="76"/>
    </row>
    <row r="26" spans="3:60" ht="18.75" hidden="1" customHeight="1" x14ac:dyDescent="0.25">
      <c r="J26" s="119">
        <v>90</v>
      </c>
      <c r="K26" s="138">
        <f>L26*0.89</f>
        <v>357.78000000000003</v>
      </c>
      <c r="L26" s="139">
        <f>335*1.2</f>
        <v>402</v>
      </c>
      <c r="M26" s="234">
        <f>444*1.2</f>
        <v>532.79999999999995</v>
      </c>
      <c r="N26" s="140">
        <f>M26*1.12321759</f>
        <v>598.45033195200006</v>
      </c>
      <c r="O26" s="139">
        <f>580*1.2</f>
        <v>696</v>
      </c>
      <c r="P26" s="139"/>
      <c r="Q26" s="140">
        <f>L26*1.91</f>
        <v>767.81999999999994</v>
      </c>
      <c r="R26" s="140">
        <f>L26*2.02238442</f>
        <v>812.99853683999993</v>
      </c>
      <c r="S26" s="141">
        <f>836*1.2</f>
        <v>1003.1999999999999</v>
      </c>
      <c r="T26" s="142"/>
      <c r="U26" s="76"/>
      <c r="V26" s="119">
        <v>90</v>
      </c>
      <c r="W26" s="143">
        <v>1.6</v>
      </c>
      <c r="X26" s="144">
        <v>1.55</v>
      </c>
      <c r="Y26" s="144">
        <v>1.5</v>
      </c>
      <c r="Z26" s="144">
        <v>1.45</v>
      </c>
      <c r="AA26" s="144">
        <v>1.45</v>
      </c>
      <c r="AB26" s="144"/>
      <c r="AC26" s="144">
        <v>1.4</v>
      </c>
      <c r="AD26" s="144">
        <v>1.3</v>
      </c>
      <c r="AE26" s="145">
        <v>1.3</v>
      </c>
      <c r="AF26" s="76"/>
      <c r="AG26" s="257" t="s">
        <v>145</v>
      </c>
      <c r="AH26" s="266" t="s">
        <v>140</v>
      </c>
      <c r="AI26" s="267" t="s">
        <v>140</v>
      </c>
      <c r="AJ26" s="267" t="s">
        <v>140</v>
      </c>
      <c r="AK26" s="267" t="s">
        <v>141</v>
      </c>
      <c r="AL26" s="267" t="s">
        <v>141</v>
      </c>
      <c r="AM26" s="267" t="s">
        <v>142</v>
      </c>
      <c r="AN26" s="267" t="s">
        <v>142</v>
      </c>
      <c r="AQ26" s="142"/>
      <c r="AR26" s="76"/>
      <c r="AS26" s="273" t="s">
        <v>145</v>
      </c>
      <c r="AT26" s="274" t="s">
        <v>140</v>
      </c>
      <c r="AU26" s="275" t="s">
        <v>140</v>
      </c>
      <c r="AV26" s="275" t="s">
        <v>140</v>
      </c>
      <c r="AW26" s="275" t="s">
        <v>141</v>
      </c>
      <c r="AX26" s="275" t="s">
        <v>141</v>
      </c>
      <c r="AY26" s="275" t="s">
        <v>142</v>
      </c>
      <c r="AZ26" s="276" t="s">
        <v>142</v>
      </c>
      <c r="BA26" s="76"/>
      <c r="BB26" s="76"/>
      <c r="BC26" s="76"/>
      <c r="BD26" s="76"/>
      <c r="BE26" s="76"/>
      <c r="BF26" s="76"/>
      <c r="BG26" s="76"/>
      <c r="BH26" s="76"/>
    </row>
    <row r="27" spans="3:60" ht="15" hidden="1" customHeight="1" x14ac:dyDescent="0.25">
      <c r="J27" s="119">
        <v>110</v>
      </c>
      <c r="K27" s="146">
        <f>L27*0.88</f>
        <v>443.64615672959997</v>
      </c>
      <c r="L27" s="147">
        <f>L26*1.25408796</f>
        <v>504.14335991999997</v>
      </c>
      <c r="M27" s="235">
        <f>L27*1.26352614</f>
        <v>636.9983135663482</v>
      </c>
      <c r="N27" s="147">
        <f>M27*1.07113641</f>
        <v>682.31208676951258</v>
      </c>
      <c r="O27" s="147">
        <f>O26*1.24695214</f>
        <v>867.87868944000002</v>
      </c>
      <c r="P27" s="147"/>
      <c r="Q27" s="147">
        <f>L27*1.87</f>
        <v>942.74808305039994</v>
      </c>
      <c r="R27" s="147">
        <f>L27*1.95542361</f>
        <v>985.81382881229558</v>
      </c>
      <c r="S27" s="148">
        <f>S26*1.12435712</f>
        <v>1127.9550627839999</v>
      </c>
      <c r="T27" s="128"/>
      <c r="U27" s="76"/>
      <c r="V27" s="119">
        <v>110</v>
      </c>
      <c r="W27" s="149">
        <v>1.5</v>
      </c>
      <c r="X27" s="150">
        <v>1.3</v>
      </c>
      <c r="Y27" s="150">
        <v>1.3</v>
      </c>
      <c r="Z27" s="150">
        <v>1.3</v>
      </c>
      <c r="AA27" s="150">
        <v>1.3</v>
      </c>
      <c r="AB27" s="150"/>
      <c r="AC27" s="150">
        <v>1.3</v>
      </c>
      <c r="AD27" s="150">
        <v>1.3</v>
      </c>
      <c r="AE27" s="151">
        <v>1.3</v>
      </c>
      <c r="AF27" s="76"/>
      <c r="AG27" s="119">
        <v>140</v>
      </c>
      <c r="AH27" s="241">
        <f>FORECAST($AH$21,K28:L28,$K$20:$L$20)</f>
        <v>700.52630999999997</v>
      </c>
      <c r="AI27" s="241">
        <f>FORECAST($AI$21,L28:M28,$L$20:$M$20)</f>
        <v>897.34403427639984</v>
      </c>
      <c r="AJ27" s="241">
        <f>FORECAST($AJ$21,L28:M28,$L$20:$M$20)</f>
        <v>971.40305141459987</v>
      </c>
      <c r="AK27" s="241">
        <f>(N28+O28)/2</f>
        <v>1115.0150399999998</v>
      </c>
      <c r="AL27" s="244">
        <f>AK27*Q28/O28</f>
        <v>1174.8741652662334</v>
      </c>
      <c r="AM27" s="244">
        <f>FORECAST($AM$21,Q28:R28,$Q$20:$R$20)</f>
        <v>1270.8156277428297</v>
      </c>
      <c r="AN27" s="244">
        <f>FORECAST($AN$21,Q28:R28,$Q$20:$R$20)</f>
        <v>1364.7923722571697</v>
      </c>
      <c r="AQ27" s="128"/>
      <c r="AR27" s="76"/>
      <c r="AS27" s="119">
        <v>140</v>
      </c>
      <c r="AT27" s="250">
        <f>FORECAST($AH$21,W28:X28,$K$20:$L$20)</f>
        <v>1.375</v>
      </c>
      <c r="AU27" s="250">
        <f>FORECAST($AI$21,X28:Y28,$L$20:$M$20)</f>
        <v>1.3253333333333335</v>
      </c>
      <c r="AV27" s="250">
        <f>FORECAST($AJ$21,X28:Y28,$L$20:$M$20)</f>
        <v>1.3180000000000001</v>
      </c>
      <c r="AW27" s="250">
        <f>(Z28+AA28)/2</f>
        <v>1.3</v>
      </c>
      <c r="AX27" s="251">
        <f>AW27*AC28/AA28</f>
        <v>1.28</v>
      </c>
      <c r="AY27" s="251">
        <f>FORECAST($AM$21,AC28:AD28,$Q$20:$R$20)</f>
        <v>1.2650000000000001</v>
      </c>
      <c r="AZ27" s="277">
        <f>FORECAST($AN$21,AC28:AD28,$Q$20:$R$20)</f>
        <v>1.2349999999999999</v>
      </c>
      <c r="BA27" s="76"/>
      <c r="BB27" s="76"/>
      <c r="BC27" s="76"/>
      <c r="BD27" s="76"/>
      <c r="BE27" s="76"/>
      <c r="BF27" s="76"/>
      <c r="BG27" s="76"/>
      <c r="BH27" s="76"/>
    </row>
    <row r="28" spans="3:60" ht="18" hidden="1" customHeight="1" x14ac:dyDescent="0.25">
      <c r="J28" s="119">
        <v>140</v>
      </c>
      <c r="K28" s="152">
        <f>K29*0.965</f>
        <v>651.82661999999993</v>
      </c>
      <c r="L28" s="152">
        <f t="shared" ref="L28:S28" si="0">L29*0.965</f>
        <v>749.226</v>
      </c>
      <c r="M28" s="236">
        <f t="shared" si="0"/>
        <v>971.40305141459987</v>
      </c>
      <c r="N28" s="152">
        <f t="shared" si="0"/>
        <v>1068.5560799999998</v>
      </c>
      <c r="O28" s="152">
        <f t="shared" si="0"/>
        <v>1161.4739999999999</v>
      </c>
      <c r="P28" s="152">
        <f t="shared" si="0"/>
        <v>1113.6828024919505</v>
      </c>
      <c r="Q28" s="152">
        <f t="shared" si="0"/>
        <v>1223.8272554856599</v>
      </c>
      <c r="R28" s="152">
        <f t="shared" si="0"/>
        <v>1317.8039999999999</v>
      </c>
      <c r="S28" s="152">
        <f t="shared" si="0"/>
        <v>1317.8039999999999</v>
      </c>
      <c r="T28" s="128"/>
      <c r="U28" s="76"/>
      <c r="V28" s="119">
        <v>140</v>
      </c>
      <c r="W28" s="153">
        <v>1.41</v>
      </c>
      <c r="X28" s="154">
        <v>1.34</v>
      </c>
      <c r="Y28" s="154">
        <v>1.3180000000000001</v>
      </c>
      <c r="Z28" s="154">
        <v>1.3</v>
      </c>
      <c r="AA28" s="154">
        <v>1.3</v>
      </c>
      <c r="AB28" s="154">
        <v>1.28</v>
      </c>
      <c r="AC28" s="154">
        <v>1.28</v>
      </c>
      <c r="AD28" s="154">
        <v>1.25</v>
      </c>
      <c r="AE28" s="155">
        <v>1.25</v>
      </c>
      <c r="AF28" s="76"/>
      <c r="AG28" s="119">
        <v>150</v>
      </c>
      <c r="AH28" s="240">
        <f>FORECAST($AH$21,K29:L29,$K$20:$L$20)</f>
        <v>725.93399999999997</v>
      </c>
      <c r="AI28" s="240">
        <f>FORECAST($AI$21,L29:M29,$L$20:$M$20)</f>
        <v>929.89019095999993</v>
      </c>
      <c r="AJ28" s="240">
        <f>FORECAST($AJ$21,L29:M29,$L$20:$M$20)</f>
        <v>1006.63528644</v>
      </c>
      <c r="AK28" s="240">
        <f>(N29+O29)/2</f>
        <v>1155.4559999999999</v>
      </c>
      <c r="AL28" s="243">
        <f>AK28*Q29/O29</f>
        <v>1217.48618162304</v>
      </c>
      <c r="AM28" s="243">
        <f>FORECAST($AM$21,Q29:R29,$Q$20:$R$20)</f>
        <v>1316.9073862619998</v>
      </c>
      <c r="AN28" s="243">
        <f>FORECAST($AN$21,Q29:R29,$Q$20:$R$20)</f>
        <v>1414.2926137379998</v>
      </c>
      <c r="AQ28" s="128"/>
      <c r="AR28" s="76"/>
      <c r="AS28" s="119">
        <v>150</v>
      </c>
      <c r="AT28" s="248">
        <f>FORECAST($AH$21,W29:X29,$K$20:$L$20)</f>
        <v>1.375</v>
      </c>
      <c r="AU28" s="248">
        <f>FORECAST($AI$21,X29:Y29,$L$20:$M$20)</f>
        <v>1.33</v>
      </c>
      <c r="AV28" s="248">
        <f>FORECAST($AJ$21,X29:Y29,$L$20:$M$20)</f>
        <v>1.32</v>
      </c>
      <c r="AW28" s="248">
        <f>(Z29+AA29)/2</f>
        <v>1.3</v>
      </c>
      <c r="AX28" s="249">
        <f>AW28*AC29/AA29</f>
        <v>1.28</v>
      </c>
      <c r="AY28" s="249">
        <f>FORECAST($AM$21,AC29:AD29,$Q$20:$R$20)</f>
        <v>1.2650000000000001</v>
      </c>
      <c r="AZ28" s="278">
        <f>FORECAST($AN$21,AC29:AD29,$Q$20:$R$20)</f>
        <v>1.2349999999999999</v>
      </c>
      <c r="BA28" s="76"/>
      <c r="BB28" s="76"/>
      <c r="BC28" s="76"/>
      <c r="BD28" s="76"/>
      <c r="BE28" s="76"/>
      <c r="BF28" s="76"/>
      <c r="BG28" s="76"/>
      <c r="BH28" s="76"/>
    </row>
    <row r="29" spans="3:60" ht="15" hidden="1" customHeight="1" thickBot="1" x14ac:dyDescent="0.3">
      <c r="J29" s="119">
        <v>150</v>
      </c>
      <c r="K29" s="156">
        <f>L29*0.87</f>
        <v>675.46799999999996</v>
      </c>
      <c r="L29" s="157">
        <f>1.2*647</f>
        <v>776.4</v>
      </c>
      <c r="M29" s="158">
        <f>L29*1.2965421</f>
        <v>1006.63528644</v>
      </c>
      <c r="N29" s="159">
        <f>O29*0.92</f>
        <v>1107.3119999999999</v>
      </c>
      <c r="O29" s="157">
        <f>1003*1.2</f>
        <v>1203.5999999999999</v>
      </c>
      <c r="P29" s="159">
        <f>Q29*0.91</f>
        <v>1154.0754429968399</v>
      </c>
      <c r="Q29" s="159">
        <f>O29*1.05368459</f>
        <v>1268.214772524</v>
      </c>
      <c r="R29" s="160">
        <f>1138*1.2</f>
        <v>1365.6</v>
      </c>
      <c r="S29" s="160">
        <f>1138*1.2</f>
        <v>1365.6</v>
      </c>
      <c r="T29" s="161"/>
      <c r="U29" s="76"/>
      <c r="V29" s="119">
        <v>150</v>
      </c>
      <c r="W29" s="162">
        <v>1.4</v>
      </c>
      <c r="X29" s="163">
        <v>1.35</v>
      </c>
      <c r="Y29" s="163">
        <v>1.32</v>
      </c>
      <c r="Z29" s="163">
        <v>1.3</v>
      </c>
      <c r="AA29" s="163">
        <v>1.3</v>
      </c>
      <c r="AB29" s="163">
        <v>1.28</v>
      </c>
      <c r="AC29" s="163">
        <v>1.28</v>
      </c>
      <c r="AD29" s="163">
        <v>1.25</v>
      </c>
      <c r="AE29" s="164">
        <v>1.25</v>
      </c>
      <c r="AF29" s="76"/>
      <c r="AG29" s="119">
        <v>180</v>
      </c>
      <c r="AH29" s="245">
        <f t="shared" ref="AH29:AN29" si="1">FORECAST($AG$29,AH27:AH28,$AG$27:$AG$28)</f>
        <v>802.15706999999998</v>
      </c>
      <c r="AI29" s="245">
        <f t="shared" si="1"/>
        <v>1027.5286610108001</v>
      </c>
      <c r="AJ29" s="245">
        <f t="shared" si="1"/>
        <v>1112.3319915162001</v>
      </c>
      <c r="AK29" s="245">
        <f t="shared" si="1"/>
        <v>1276.7788800000003</v>
      </c>
      <c r="AL29" s="245">
        <f t="shared" si="1"/>
        <v>1345.3222306934599</v>
      </c>
      <c r="AM29" s="245">
        <f t="shared" si="1"/>
        <v>1455.18266181951</v>
      </c>
      <c r="AN29" s="245">
        <f t="shared" si="1"/>
        <v>1562.7933381804899</v>
      </c>
      <c r="AQ29" s="161"/>
      <c r="AR29" s="76"/>
      <c r="AS29" s="171">
        <v>180</v>
      </c>
      <c r="AT29" s="279">
        <f t="shared" ref="AT29:AZ29" si="2">FORECAST($AS$29,AT27:AT28,$AS$27:$AS$28)</f>
        <v>1.375</v>
      </c>
      <c r="AU29" s="279">
        <f t="shared" si="2"/>
        <v>1.3439999999999999</v>
      </c>
      <c r="AV29" s="279">
        <f t="shared" si="2"/>
        <v>1.3260000000000001</v>
      </c>
      <c r="AW29" s="279">
        <f t="shared" si="2"/>
        <v>1.3</v>
      </c>
      <c r="AX29" s="279">
        <f t="shared" si="2"/>
        <v>1.28</v>
      </c>
      <c r="AY29" s="279">
        <f t="shared" si="2"/>
        <v>1.2650000000000001</v>
      </c>
      <c r="AZ29" s="280">
        <f t="shared" si="2"/>
        <v>1.2349999999999999</v>
      </c>
      <c r="BA29" s="76"/>
      <c r="BB29" s="76"/>
      <c r="BC29" s="76"/>
      <c r="BD29" s="76"/>
      <c r="BE29" s="76"/>
      <c r="BF29" s="76"/>
      <c r="BG29" s="76"/>
      <c r="BH29" s="76"/>
    </row>
    <row r="30" spans="3:60" ht="15" hidden="1" customHeight="1" x14ac:dyDescent="0.25">
      <c r="J30" s="119">
        <v>200</v>
      </c>
      <c r="K30" s="165"/>
      <c r="L30" s="166">
        <f>L29*1.15</f>
        <v>892.8599999999999</v>
      </c>
      <c r="M30" s="237">
        <f>M29*1.032</f>
        <v>1038.8476156060799</v>
      </c>
      <c r="N30" s="166">
        <f>M30*1.07113641</f>
        <v>1112.7475055173563</v>
      </c>
      <c r="O30" s="166"/>
      <c r="P30" s="166"/>
      <c r="Q30" s="166">
        <f>1874/1268*Q29</f>
        <v>1874.3174161750599</v>
      </c>
      <c r="R30" s="166"/>
      <c r="S30" s="167"/>
      <c r="T30" s="128"/>
      <c r="U30" s="76"/>
      <c r="V30" s="119">
        <v>200</v>
      </c>
      <c r="W30" s="168">
        <v>1.3</v>
      </c>
      <c r="X30" s="169">
        <v>1.25</v>
      </c>
      <c r="Y30" s="169">
        <v>1.3</v>
      </c>
      <c r="Z30" s="169">
        <v>1.28</v>
      </c>
      <c r="AA30" s="169"/>
      <c r="AB30" s="169"/>
      <c r="AC30" s="169">
        <v>1.26</v>
      </c>
      <c r="AD30" s="169"/>
      <c r="AE30" s="170"/>
      <c r="AF30" s="76"/>
      <c r="AQ30" s="76"/>
      <c r="AR30" s="76"/>
      <c r="BA30" s="76"/>
      <c r="BB30" s="76"/>
      <c r="BC30" s="76"/>
      <c r="BD30" s="76"/>
      <c r="BE30" s="76"/>
      <c r="BF30" s="76"/>
      <c r="BG30" s="76"/>
      <c r="BH30" s="76"/>
    </row>
    <row r="31" spans="3:60" ht="15" hidden="1" customHeight="1" x14ac:dyDescent="0.25"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</row>
    <row r="32" spans="3:60" ht="15" hidden="1" customHeight="1" x14ac:dyDescent="0.25">
      <c r="J32" s="101"/>
      <c r="K32" s="101"/>
      <c r="L32" s="101"/>
      <c r="M32" s="101"/>
      <c r="N32" s="101"/>
      <c r="O32" s="101"/>
      <c r="P32" s="76"/>
      <c r="Q32" s="100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</row>
    <row r="33" spans="1:60" ht="15" hidden="1" customHeight="1" x14ac:dyDescent="0.25">
      <c r="J33" s="100"/>
      <c r="K33" s="172"/>
      <c r="L33" s="128"/>
      <c r="M33" s="128"/>
      <c r="N33" s="128"/>
      <c r="O33" s="128"/>
      <c r="P33" s="128"/>
      <c r="Q33" s="128"/>
      <c r="R33" s="128"/>
      <c r="S33" s="128"/>
      <c r="T33" s="128"/>
      <c r="U33" s="76"/>
      <c r="V33" s="100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</row>
    <row r="34" spans="1:60" ht="15" hidden="1" customHeight="1" x14ac:dyDescent="0.25">
      <c r="J34" s="101"/>
      <c r="K34" s="101"/>
      <c r="L34" s="101"/>
      <c r="M34" s="101"/>
      <c r="N34" s="101"/>
      <c r="O34" s="101"/>
      <c r="P34" s="76"/>
      <c r="Q34" s="100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</row>
    <row r="35" spans="1:60" ht="15" hidden="1" customHeight="1" x14ac:dyDescent="0.25">
      <c r="J35" s="100"/>
      <c r="K35" s="172"/>
      <c r="L35" s="128"/>
      <c r="M35" s="128"/>
      <c r="N35" s="128"/>
      <c r="O35" s="128"/>
      <c r="P35" s="128"/>
      <c r="Q35" s="128"/>
      <c r="R35" s="128"/>
      <c r="S35" s="128"/>
      <c r="T35" s="128"/>
      <c r="U35" s="76"/>
      <c r="V35" s="100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</row>
    <row r="36" spans="1:60" ht="18" hidden="1" customHeight="1" x14ac:dyDescent="0.25">
      <c r="B36" s="738" t="s">
        <v>135</v>
      </c>
      <c r="C36" s="100"/>
      <c r="D36" s="100"/>
      <c r="E36" s="101"/>
      <c r="F36" s="101"/>
      <c r="G36" s="100"/>
      <c r="H36" s="173"/>
      <c r="I36" s="101"/>
      <c r="J36" s="101"/>
      <c r="K36" s="101"/>
      <c r="L36" s="101"/>
      <c r="M36" s="101"/>
      <c r="N36" s="101"/>
      <c r="O36" s="101"/>
      <c r="P36" s="76"/>
      <c r="Q36" s="100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</row>
    <row r="37" spans="1:60" ht="14.25" hidden="1" customHeight="1" x14ac:dyDescent="0.25">
      <c r="B37" s="738"/>
      <c r="H37" s="174"/>
      <c r="I37" s="175"/>
      <c r="J37" s="175"/>
      <c r="K37" s="175"/>
      <c r="L37" s="175"/>
      <c r="M37" s="175"/>
      <c r="N37" s="175"/>
      <c r="O37" s="175"/>
      <c r="P37" s="176"/>
      <c r="Q37" s="177"/>
      <c r="R37" s="178"/>
      <c r="S37" s="178"/>
      <c r="T37" s="178"/>
      <c r="U37" s="178"/>
      <c r="V37" s="178"/>
      <c r="W37" s="178"/>
      <c r="X37" s="178"/>
      <c r="Y37" s="178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</row>
    <row r="38" spans="1:60" ht="14.25" hidden="1" customHeight="1" x14ac:dyDescent="0.25">
      <c r="B38" s="739"/>
      <c r="C38" s="739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8"/>
      <c r="BF38" s="178"/>
    </row>
    <row r="39" spans="1:60" ht="14.25" hidden="1" customHeight="1" thickBot="1" x14ac:dyDescent="0.3">
      <c r="B39" s="739"/>
      <c r="C39" s="739"/>
      <c r="D39" s="180"/>
      <c r="E39" s="181"/>
      <c r="F39" s="181"/>
      <c r="G39" s="180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8"/>
      <c r="AG39" s="178"/>
      <c r="AH39" s="178"/>
      <c r="AI39" s="178"/>
      <c r="AJ39" s="178"/>
      <c r="AK39" s="178"/>
      <c r="AL39" s="178"/>
      <c r="AM39" s="178"/>
      <c r="AN39" s="178"/>
      <c r="AO39" s="178"/>
      <c r="AP39" s="178"/>
      <c r="AQ39" s="178"/>
      <c r="AR39" s="178"/>
      <c r="AS39" s="178"/>
      <c r="AT39" s="178"/>
      <c r="AU39" s="178"/>
      <c r="AV39" s="178"/>
      <c r="AW39" s="178"/>
      <c r="AX39" s="178"/>
      <c r="AY39" s="178"/>
      <c r="AZ39" s="178"/>
      <c r="BA39" s="178"/>
      <c r="BB39" s="178"/>
      <c r="BC39" s="178"/>
      <c r="BD39" s="178"/>
      <c r="BE39" s="178"/>
      <c r="BF39" s="178"/>
    </row>
    <row r="40" spans="1:60" ht="23.25" customHeight="1" thickBot="1" x14ac:dyDescent="0.3">
      <c r="B40" s="740" t="s">
        <v>67</v>
      </c>
      <c r="C40" s="741"/>
      <c r="D40" s="744" t="s">
        <v>136</v>
      </c>
      <c r="E40" s="746" t="s">
        <v>134</v>
      </c>
      <c r="F40" s="746" t="s">
        <v>133</v>
      </c>
      <c r="G40" s="733" t="s">
        <v>137</v>
      </c>
      <c r="H40" s="735" t="s">
        <v>71</v>
      </c>
      <c r="I40" s="735"/>
      <c r="J40" s="735"/>
      <c r="K40" s="735"/>
      <c r="L40" s="735"/>
      <c r="M40" s="735"/>
      <c r="N40" s="735"/>
      <c r="O40" s="735"/>
      <c r="P40" s="735"/>
      <c r="Q40" s="735"/>
      <c r="R40" s="735"/>
      <c r="S40" s="735"/>
      <c r="T40" s="735"/>
      <c r="U40" s="735"/>
      <c r="V40" s="735"/>
      <c r="W40" s="735"/>
      <c r="X40" s="735"/>
      <c r="Y40" s="735"/>
      <c r="Z40" s="735"/>
      <c r="AA40" s="735"/>
      <c r="AB40" s="735"/>
      <c r="AC40" s="735"/>
      <c r="AD40" s="735"/>
      <c r="AE40" s="735"/>
      <c r="AF40" s="735"/>
      <c r="AG40" s="735"/>
      <c r="AH40" s="735"/>
      <c r="AI40" s="735"/>
      <c r="AJ40" s="735"/>
      <c r="AK40" s="735"/>
      <c r="AL40" s="735"/>
      <c r="AM40" s="735"/>
      <c r="AN40" s="735"/>
      <c r="AO40" s="735"/>
      <c r="AP40" s="735"/>
      <c r="AQ40" s="735"/>
      <c r="AR40" s="735"/>
      <c r="AS40" s="735"/>
      <c r="AT40" s="735"/>
      <c r="AU40" s="735"/>
      <c r="AV40" s="735"/>
      <c r="AW40" s="735"/>
      <c r="AX40" s="735"/>
      <c r="AY40" s="735"/>
      <c r="AZ40" s="735"/>
      <c r="BA40" s="735"/>
      <c r="BB40" s="735"/>
      <c r="BC40" s="735"/>
      <c r="BD40" s="735"/>
      <c r="BE40" s="735"/>
      <c r="BF40" s="736"/>
    </row>
    <row r="41" spans="1:60" ht="23.25" customHeight="1" thickBot="1" x14ac:dyDescent="0.3">
      <c r="B41" s="742"/>
      <c r="C41" s="743"/>
      <c r="D41" s="745"/>
      <c r="E41" s="747"/>
      <c r="F41" s="747"/>
      <c r="G41" s="734"/>
      <c r="H41" s="182">
        <v>500</v>
      </c>
      <c r="I41" s="183">
        <v>550</v>
      </c>
      <c r="J41" s="184">
        <v>600</v>
      </c>
      <c r="K41" s="185">
        <v>650</v>
      </c>
      <c r="L41" s="185">
        <v>700</v>
      </c>
      <c r="M41" s="185">
        <v>750</v>
      </c>
      <c r="N41" s="185">
        <v>800</v>
      </c>
      <c r="O41" s="185">
        <v>850</v>
      </c>
      <c r="P41" s="185">
        <v>900</v>
      </c>
      <c r="Q41" s="185">
        <v>950</v>
      </c>
      <c r="R41" s="185">
        <v>1000</v>
      </c>
      <c r="S41" s="185">
        <v>1050</v>
      </c>
      <c r="T41" s="185">
        <v>1100</v>
      </c>
      <c r="U41" s="185">
        <v>1150</v>
      </c>
      <c r="V41" s="185">
        <v>1200</v>
      </c>
      <c r="W41" s="185">
        <v>1250</v>
      </c>
      <c r="X41" s="185">
        <v>1300</v>
      </c>
      <c r="Y41" s="185">
        <v>1350</v>
      </c>
      <c r="Z41" s="185">
        <v>1400</v>
      </c>
      <c r="AA41" s="185">
        <v>1450</v>
      </c>
      <c r="AB41" s="185">
        <v>1500</v>
      </c>
      <c r="AC41" s="185">
        <v>1550</v>
      </c>
      <c r="AD41" s="185">
        <v>1600</v>
      </c>
      <c r="AE41" s="185">
        <v>1650</v>
      </c>
      <c r="AF41" s="185">
        <v>1700</v>
      </c>
      <c r="AG41" s="185">
        <v>1750</v>
      </c>
      <c r="AH41" s="185">
        <v>1800</v>
      </c>
      <c r="AI41" s="185">
        <v>1850</v>
      </c>
      <c r="AJ41" s="185">
        <v>1900</v>
      </c>
      <c r="AK41" s="185">
        <v>1950</v>
      </c>
      <c r="AL41" s="185">
        <v>2000</v>
      </c>
      <c r="AM41" s="185">
        <v>2050</v>
      </c>
      <c r="AN41" s="185">
        <v>2100</v>
      </c>
      <c r="AO41" s="185">
        <v>2150</v>
      </c>
      <c r="AP41" s="185">
        <v>2200</v>
      </c>
      <c r="AQ41" s="185">
        <v>2250</v>
      </c>
      <c r="AR41" s="185">
        <v>2300</v>
      </c>
      <c r="AS41" s="185">
        <v>2350</v>
      </c>
      <c r="AT41" s="185">
        <v>2400</v>
      </c>
      <c r="AU41" s="185">
        <v>2450</v>
      </c>
      <c r="AV41" s="185">
        <v>2500</v>
      </c>
      <c r="AW41" s="185">
        <v>2550</v>
      </c>
      <c r="AX41" s="185">
        <v>2600</v>
      </c>
      <c r="AY41" s="185">
        <v>2650</v>
      </c>
      <c r="AZ41" s="185">
        <v>2700</v>
      </c>
      <c r="BA41" s="185">
        <v>2750</v>
      </c>
      <c r="BB41" s="185">
        <v>2800</v>
      </c>
      <c r="BC41" s="185">
        <v>2850</v>
      </c>
      <c r="BD41" s="185">
        <v>2900</v>
      </c>
      <c r="BE41" s="185">
        <v>2950</v>
      </c>
      <c r="BF41" s="186">
        <v>3000</v>
      </c>
    </row>
    <row r="42" spans="1:60" x14ac:dyDescent="0.25">
      <c r="A42" s="737"/>
      <c r="B42" s="727" t="str">
        <f>D42&amp;"."&amp;E42&amp;"."&amp;F42&amp;"."&amp;"ХХХ"&amp;"."&amp;G42</f>
        <v>КР.75.180.ХХХ.2ТГ</v>
      </c>
      <c r="C42" s="728"/>
      <c r="D42" s="253" t="s">
        <v>79</v>
      </c>
      <c r="E42" s="189">
        <v>75</v>
      </c>
      <c r="F42" s="189">
        <v>180</v>
      </c>
      <c r="G42" s="187" t="s">
        <v>138</v>
      </c>
      <c r="H42" s="190">
        <f t="shared" ref="H42:AM42" si="3">((H$41-$H$4)/1000)*$AH$23*(($C$8/70)^$AT$23)</f>
        <v>40.672350000000002</v>
      </c>
      <c r="I42" s="190">
        <f t="shared" si="3"/>
        <v>54.229800000000004</v>
      </c>
      <c r="J42" s="190">
        <f t="shared" si="3"/>
        <v>67.78725</v>
      </c>
      <c r="K42" s="190">
        <f t="shared" si="3"/>
        <v>81.344700000000003</v>
      </c>
      <c r="L42" s="190">
        <f t="shared" si="3"/>
        <v>94.902149999999992</v>
      </c>
      <c r="M42" s="190">
        <f t="shared" si="3"/>
        <v>108.45960000000001</v>
      </c>
      <c r="N42" s="190">
        <f t="shared" si="3"/>
        <v>122.01705</v>
      </c>
      <c r="O42" s="190">
        <f t="shared" si="3"/>
        <v>135.5745</v>
      </c>
      <c r="P42" s="190">
        <f t="shared" si="3"/>
        <v>149.13195000000002</v>
      </c>
      <c r="Q42" s="190">
        <f t="shared" si="3"/>
        <v>162.68940000000001</v>
      </c>
      <c r="R42" s="190">
        <f t="shared" si="3"/>
        <v>176.24684999999999</v>
      </c>
      <c r="S42" s="190">
        <f t="shared" si="3"/>
        <v>189.80429999999998</v>
      </c>
      <c r="T42" s="190">
        <f t="shared" si="3"/>
        <v>203.36175</v>
      </c>
      <c r="U42" s="190">
        <f t="shared" si="3"/>
        <v>216.91920000000002</v>
      </c>
      <c r="V42" s="190">
        <f t="shared" si="3"/>
        <v>230.47665000000001</v>
      </c>
      <c r="W42" s="190">
        <f t="shared" si="3"/>
        <v>244.0341</v>
      </c>
      <c r="X42" s="190">
        <f t="shared" si="3"/>
        <v>257.59154999999998</v>
      </c>
      <c r="Y42" s="190">
        <f t="shared" si="3"/>
        <v>271.149</v>
      </c>
      <c r="Z42" s="190">
        <f t="shared" si="3"/>
        <v>284.70645000000002</v>
      </c>
      <c r="AA42" s="190">
        <f t="shared" si="3"/>
        <v>298.26390000000004</v>
      </c>
      <c r="AB42" s="190">
        <f t="shared" si="3"/>
        <v>311.82135</v>
      </c>
      <c r="AC42" s="190">
        <f t="shared" si="3"/>
        <v>325.37880000000001</v>
      </c>
      <c r="AD42" s="190">
        <f t="shared" si="3"/>
        <v>338.93624999999997</v>
      </c>
      <c r="AE42" s="190">
        <f t="shared" si="3"/>
        <v>352.49369999999999</v>
      </c>
      <c r="AF42" s="190">
        <f t="shared" si="3"/>
        <v>366.05115000000001</v>
      </c>
      <c r="AG42" s="190">
        <f t="shared" si="3"/>
        <v>379.60859999999997</v>
      </c>
      <c r="AH42" s="190">
        <f t="shared" si="3"/>
        <v>393.16604999999998</v>
      </c>
      <c r="AI42" s="190">
        <f t="shared" si="3"/>
        <v>406.7235</v>
      </c>
      <c r="AJ42" s="190">
        <f t="shared" si="3"/>
        <v>420.28095000000002</v>
      </c>
      <c r="AK42" s="190">
        <f t="shared" si="3"/>
        <v>433.83840000000004</v>
      </c>
      <c r="AL42" s="190">
        <f t="shared" si="3"/>
        <v>447.39585</v>
      </c>
      <c r="AM42" s="190">
        <f t="shared" si="3"/>
        <v>460.95330000000001</v>
      </c>
      <c r="AN42" s="190">
        <f t="shared" ref="AN42:BF42" si="4">((AN$41-$H$4)/1000)*$AH$23*(($C$8/70)^$AT$23)</f>
        <v>474.51075000000003</v>
      </c>
      <c r="AO42" s="190">
        <f t="shared" si="4"/>
        <v>488.06819999999999</v>
      </c>
      <c r="AP42" s="190">
        <f t="shared" si="4"/>
        <v>501.62565000000001</v>
      </c>
      <c r="AQ42" s="190">
        <f t="shared" si="4"/>
        <v>515.18309999999997</v>
      </c>
      <c r="AR42" s="190">
        <f t="shared" si="4"/>
        <v>528.74054999999998</v>
      </c>
      <c r="AS42" s="190">
        <f t="shared" si="4"/>
        <v>542.298</v>
      </c>
      <c r="AT42" s="190">
        <f t="shared" si="4"/>
        <v>555.85544999999991</v>
      </c>
      <c r="AU42" s="190">
        <f t="shared" si="4"/>
        <v>569.41290000000004</v>
      </c>
      <c r="AV42" s="190">
        <f t="shared" si="4"/>
        <v>582.97034999999994</v>
      </c>
      <c r="AW42" s="190">
        <f t="shared" si="4"/>
        <v>596.52780000000007</v>
      </c>
      <c r="AX42" s="190">
        <f t="shared" si="4"/>
        <v>610.08524999999997</v>
      </c>
      <c r="AY42" s="190">
        <f t="shared" si="4"/>
        <v>623.64269999999999</v>
      </c>
      <c r="AZ42" s="190">
        <f t="shared" si="4"/>
        <v>637.20015000000001</v>
      </c>
      <c r="BA42" s="190">
        <f t="shared" si="4"/>
        <v>650.75760000000002</v>
      </c>
      <c r="BB42" s="190">
        <f t="shared" si="4"/>
        <v>664.31505000000004</v>
      </c>
      <c r="BC42" s="190">
        <f t="shared" si="4"/>
        <v>677.87249999999995</v>
      </c>
      <c r="BD42" s="190">
        <f t="shared" si="4"/>
        <v>691.42994999999996</v>
      </c>
      <c r="BE42" s="190">
        <f t="shared" si="4"/>
        <v>704.98739999999998</v>
      </c>
      <c r="BF42" s="190">
        <f t="shared" si="4"/>
        <v>718.54485</v>
      </c>
      <c r="BG42" s="13" t="str">
        <f t="array" ref="BG42">INDEX(E42:E42&amp;"."&amp;F42:F42&amp;"."&amp;$J$41:$BF$41&amp;"."&amp;G42:G42,MATCH($C$10,$J42:$BF42,1))</f>
        <v>75.180.3000.2ТГ</v>
      </c>
    </row>
    <row r="43" spans="1:60" x14ac:dyDescent="0.25">
      <c r="A43" s="737"/>
      <c r="B43" s="715" t="str">
        <f t="shared" ref="B43:B69" si="5">D43&amp;"."&amp;E43&amp;"."&amp;F43&amp;"."&amp;"ХХХ"&amp;"."&amp;G43</f>
        <v>КР.75.240.ХХХ.2ТГ</v>
      </c>
      <c r="C43" s="716"/>
      <c r="D43" s="254" t="s">
        <v>79</v>
      </c>
      <c r="E43" s="188">
        <v>75</v>
      </c>
      <c r="F43" s="188">
        <v>240</v>
      </c>
      <c r="G43" s="191" t="s">
        <v>138</v>
      </c>
      <c r="H43" s="192">
        <f t="shared" ref="H43:AM43" si="6">((H$41-$H$4)/1000)*$AI$23*(($C$8/70)^$AU$23)</f>
        <v>51.034199999999991</v>
      </c>
      <c r="I43" s="192">
        <f t="shared" si="6"/>
        <v>68.045599999999993</v>
      </c>
      <c r="J43" s="192">
        <f t="shared" si="6"/>
        <v>85.056999999999988</v>
      </c>
      <c r="K43" s="192">
        <f t="shared" si="6"/>
        <v>102.06839999999998</v>
      </c>
      <c r="L43" s="192">
        <f t="shared" si="6"/>
        <v>119.07979999999998</v>
      </c>
      <c r="M43" s="192">
        <f t="shared" si="6"/>
        <v>136.09119999999999</v>
      </c>
      <c r="N43" s="192">
        <f t="shared" si="6"/>
        <v>153.1026</v>
      </c>
      <c r="O43" s="192">
        <f t="shared" si="6"/>
        <v>170.11399999999998</v>
      </c>
      <c r="P43" s="192">
        <f t="shared" si="6"/>
        <v>187.12539999999998</v>
      </c>
      <c r="Q43" s="192">
        <f t="shared" si="6"/>
        <v>204.13679999999997</v>
      </c>
      <c r="R43" s="192">
        <f t="shared" si="6"/>
        <v>221.14819999999997</v>
      </c>
      <c r="S43" s="192">
        <f t="shared" si="6"/>
        <v>238.15959999999995</v>
      </c>
      <c r="T43" s="192">
        <f t="shared" si="6"/>
        <v>255.17099999999996</v>
      </c>
      <c r="U43" s="192">
        <f t="shared" si="6"/>
        <v>272.18239999999997</v>
      </c>
      <c r="V43" s="192">
        <f t="shared" si="6"/>
        <v>289.19379999999995</v>
      </c>
      <c r="W43" s="192">
        <f t="shared" si="6"/>
        <v>306.20519999999999</v>
      </c>
      <c r="X43" s="192">
        <f t="shared" si="6"/>
        <v>323.21659999999991</v>
      </c>
      <c r="Y43" s="192">
        <f t="shared" si="6"/>
        <v>340.22799999999995</v>
      </c>
      <c r="Z43" s="192">
        <f t="shared" si="6"/>
        <v>357.23939999999999</v>
      </c>
      <c r="AA43" s="192">
        <f t="shared" si="6"/>
        <v>374.25079999999997</v>
      </c>
      <c r="AB43" s="192">
        <f t="shared" si="6"/>
        <v>391.26219999999989</v>
      </c>
      <c r="AC43" s="192">
        <f t="shared" si="6"/>
        <v>408.27359999999993</v>
      </c>
      <c r="AD43" s="192">
        <f t="shared" si="6"/>
        <v>425.28499999999997</v>
      </c>
      <c r="AE43" s="192">
        <f t="shared" si="6"/>
        <v>442.29639999999995</v>
      </c>
      <c r="AF43" s="192">
        <f t="shared" si="6"/>
        <v>459.30779999999999</v>
      </c>
      <c r="AG43" s="192">
        <f t="shared" si="6"/>
        <v>476.31919999999991</v>
      </c>
      <c r="AH43" s="192">
        <f t="shared" si="6"/>
        <v>493.33059999999989</v>
      </c>
      <c r="AI43" s="192">
        <f t="shared" si="6"/>
        <v>510.34199999999993</v>
      </c>
      <c r="AJ43" s="192">
        <f t="shared" si="6"/>
        <v>527.35339999999997</v>
      </c>
      <c r="AK43" s="192">
        <f t="shared" si="6"/>
        <v>544.36479999999995</v>
      </c>
      <c r="AL43" s="192">
        <f t="shared" si="6"/>
        <v>561.37619999999993</v>
      </c>
      <c r="AM43" s="192">
        <f t="shared" si="6"/>
        <v>578.38759999999991</v>
      </c>
      <c r="AN43" s="192">
        <f t="shared" ref="AN43:BF43" si="7">((AN$41-$H$4)/1000)*$AI$23*(($C$8/70)^$AU$23)</f>
        <v>595.39899999999989</v>
      </c>
      <c r="AO43" s="192">
        <f t="shared" si="7"/>
        <v>612.41039999999998</v>
      </c>
      <c r="AP43" s="192">
        <f t="shared" si="7"/>
        <v>629.42179999999996</v>
      </c>
      <c r="AQ43" s="192">
        <f t="shared" si="7"/>
        <v>646.43319999999983</v>
      </c>
      <c r="AR43" s="192">
        <f t="shared" si="7"/>
        <v>663.44459999999992</v>
      </c>
      <c r="AS43" s="192">
        <f t="shared" si="7"/>
        <v>680.4559999999999</v>
      </c>
      <c r="AT43" s="192">
        <f t="shared" si="7"/>
        <v>697.46739999999988</v>
      </c>
      <c r="AU43" s="192">
        <f t="shared" si="7"/>
        <v>714.47879999999998</v>
      </c>
      <c r="AV43" s="192">
        <f t="shared" si="7"/>
        <v>731.49019999999985</v>
      </c>
      <c r="AW43" s="192">
        <f t="shared" si="7"/>
        <v>748.50159999999994</v>
      </c>
      <c r="AX43" s="192">
        <f t="shared" si="7"/>
        <v>765.51299999999992</v>
      </c>
      <c r="AY43" s="192">
        <f t="shared" si="7"/>
        <v>782.52439999999979</v>
      </c>
      <c r="AZ43" s="192">
        <f t="shared" si="7"/>
        <v>799.53579999999988</v>
      </c>
      <c r="BA43" s="192">
        <f t="shared" si="7"/>
        <v>816.54719999999986</v>
      </c>
      <c r="BB43" s="192">
        <f t="shared" si="7"/>
        <v>833.55859999999996</v>
      </c>
      <c r="BC43" s="192">
        <f t="shared" si="7"/>
        <v>850.56999999999994</v>
      </c>
      <c r="BD43" s="192">
        <f t="shared" si="7"/>
        <v>867.5813999999998</v>
      </c>
      <c r="BE43" s="192">
        <f t="shared" si="7"/>
        <v>884.5927999999999</v>
      </c>
      <c r="BF43" s="192">
        <f t="shared" si="7"/>
        <v>901.60419999999988</v>
      </c>
      <c r="BG43" s="13" t="str">
        <f t="array" ref="BG43">INDEX(E43:E43&amp;"."&amp;F43:F43&amp;"."&amp;$J$41:$BF$41&amp;"."&amp;G43:G43,MATCH($C$10,$J43:$BF43,1))</f>
        <v>75.240.3000.2ТГ</v>
      </c>
    </row>
    <row r="44" spans="1:60" hidden="1" x14ac:dyDescent="0.25">
      <c r="A44" s="737"/>
      <c r="B44" s="715" t="str">
        <f t="shared" si="5"/>
        <v>КР.75.260.ХХХ.2ТГ</v>
      </c>
      <c r="C44" s="716"/>
      <c r="D44" s="254" t="s">
        <v>79</v>
      </c>
      <c r="E44" s="188">
        <v>75</v>
      </c>
      <c r="F44" s="188">
        <v>260</v>
      </c>
      <c r="G44" s="191" t="s">
        <v>138</v>
      </c>
      <c r="H44" s="192">
        <f t="shared" ref="H44:AM44" si="8">((H$41-$H$4)/1000)*$AJ$23*(($C$8/70)^$AV$23)</f>
        <v>55.144799999999989</v>
      </c>
      <c r="I44" s="192">
        <f t="shared" si="8"/>
        <v>73.526399999999995</v>
      </c>
      <c r="J44" s="192">
        <f t="shared" si="8"/>
        <v>91.907999999999987</v>
      </c>
      <c r="K44" s="192">
        <f t="shared" si="8"/>
        <v>110.28959999999998</v>
      </c>
      <c r="L44" s="192">
        <f t="shared" si="8"/>
        <v>128.67119999999997</v>
      </c>
      <c r="M44" s="192">
        <f t="shared" si="8"/>
        <v>147.05279999999999</v>
      </c>
      <c r="N44" s="192">
        <f t="shared" si="8"/>
        <v>165.43439999999998</v>
      </c>
      <c r="O44" s="192">
        <f t="shared" si="8"/>
        <v>183.81599999999997</v>
      </c>
      <c r="P44" s="192">
        <f t="shared" si="8"/>
        <v>202.19759999999999</v>
      </c>
      <c r="Q44" s="192">
        <f t="shared" si="8"/>
        <v>220.57919999999996</v>
      </c>
      <c r="R44" s="192">
        <f t="shared" si="8"/>
        <v>238.96079999999998</v>
      </c>
      <c r="S44" s="192">
        <f t="shared" si="8"/>
        <v>257.34239999999994</v>
      </c>
      <c r="T44" s="192">
        <f t="shared" si="8"/>
        <v>275.72399999999993</v>
      </c>
      <c r="U44" s="192">
        <f t="shared" si="8"/>
        <v>294.10559999999998</v>
      </c>
      <c r="V44" s="192">
        <f t="shared" si="8"/>
        <v>312.48719999999997</v>
      </c>
      <c r="W44" s="192">
        <f t="shared" si="8"/>
        <v>330.86879999999996</v>
      </c>
      <c r="X44" s="192">
        <f t="shared" si="8"/>
        <v>349.25039999999996</v>
      </c>
      <c r="Y44" s="192">
        <f t="shared" si="8"/>
        <v>367.63199999999995</v>
      </c>
      <c r="Z44" s="192">
        <f t="shared" si="8"/>
        <v>386.01359999999994</v>
      </c>
      <c r="AA44" s="192">
        <f t="shared" si="8"/>
        <v>404.39519999999999</v>
      </c>
      <c r="AB44" s="192">
        <f t="shared" si="8"/>
        <v>422.77679999999992</v>
      </c>
      <c r="AC44" s="192">
        <f t="shared" si="8"/>
        <v>441.15839999999992</v>
      </c>
      <c r="AD44" s="192">
        <f t="shared" si="8"/>
        <v>459.53999999999996</v>
      </c>
      <c r="AE44" s="192">
        <f t="shared" si="8"/>
        <v>477.92159999999996</v>
      </c>
      <c r="AF44" s="192">
        <f t="shared" si="8"/>
        <v>496.30319999999995</v>
      </c>
      <c r="AG44" s="192">
        <f t="shared" si="8"/>
        <v>514.68479999999988</v>
      </c>
      <c r="AH44" s="192">
        <f t="shared" si="8"/>
        <v>533.06639999999993</v>
      </c>
      <c r="AI44" s="192">
        <f t="shared" si="8"/>
        <v>551.44799999999987</v>
      </c>
      <c r="AJ44" s="192">
        <f t="shared" si="8"/>
        <v>569.82959999999991</v>
      </c>
      <c r="AK44" s="192">
        <f t="shared" si="8"/>
        <v>588.21119999999996</v>
      </c>
      <c r="AL44" s="192">
        <f t="shared" si="8"/>
        <v>606.5927999999999</v>
      </c>
      <c r="AM44" s="192">
        <f t="shared" si="8"/>
        <v>624.97439999999995</v>
      </c>
      <c r="AN44" s="192">
        <f t="shared" ref="AN44:BF44" si="9">((AN$41-$H$4)/1000)*$AJ$23*(($C$8/70)^$AV$23)</f>
        <v>643.35599999999988</v>
      </c>
      <c r="AO44" s="192">
        <f t="shared" si="9"/>
        <v>661.73759999999993</v>
      </c>
      <c r="AP44" s="192">
        <f t="shared" si="9"/>
        <v>680.11919999999998</v>
      </c>
      <c r="AQ44" s="192">
        <f t="shared" si="9"/>
        <v>698.50079999999991</v>
      </c>
      <c r="AR44" s="192">
        <f t="shared" si="9"/>
        <v>716.88239999999985</v>
      </c>
      <c r="AS44" s="192">
        <f t="shared" si="9"/>
        <v>735.2639999999999</v>
      </c>
      <c r="AT44" s="192">
        <f t="shared" si="9"/>
        <v>753.64559999999983</v>
      </c>
      <c r="AU44" s="192">
        <f t="shared" si="9"/>
        <v>772.02719999999988</v>
      </c>
      <c r="AV44" s="192">
        <f t="shared" si="9"/>
        <v>790.40879999999981</v>
      </c>
      <c r="AW44" s="192">
        <f t="shared" si="9"/>
        <v>808.79039999999998</v>
      </c>
      <c r="AX44" s="192">
        <f t="shared" si="9"/>
        <v>827.17199999999991</v>
      </c>
      <c r="AY44" s="192">
        <f t="shared" si="9"/>
        <v>845.55359999999985</v>
      </c>
      <c r="AZ44" s="192">
        <f t="shared" si="9"/>
        <v>863.9351999999999</v>
      </c>
      <c r="BA44" s="192">
        <f t="shared" si="9"/>
        <v>882.31679999999983</v>
      </c>
      <c r="BB44" s="192">
        <f t="shared" si="9"/>
        <v>900.69839999999999</v>
      </c>
      <c r="BC44" s="192">
        <f t="shared" si="9"/>
        <v>919.07999999999993</v>
      </c>
      <c r="BD44" s="192">
        <f t="shared" si="9"/>
        <v>937.46159999999975</v>
      </c>
      <c r="BE44" s="192">
        <f t="shared" si="9"/>
        <v>955.84319999999991</v>
      </c>
      <c r="BF44" s="192">
        <f t="shared" si="9"/>
        <v>974.22479999999985</v>
      </c>
      <c r="BG44" s="13" t="str">
        <f t="array" ref="BG44">INDEX(E44:E44&amp;"."&amp;F44:F44&amp;"."&amp;$J$41:$BF$41&amp;"."&amp;G44:G44,MATCH($C$10,$J44:$BF44,1))</f>
        <v>75.260.3000.2ТГ</v>
      </c>
    </row>
    <row r="45" spans="1:60" x14ac:dyDescent="0.25">
      <c r="A45" s="737"/>
      <c r="B45" s="715" t="str">
        <f t="shared" si="5"/>
        <v>КР.75.290.ХХХ.3ТГ</v>
      </c>
      <c r="C45" s="716"/>
      <c r="D45" s="254" t="s">
        <v>79</v>
      </c>
      <c r="E45" s="188">
        <v>75</v>
      </c>
      <c r="F45" s="188">
        <v>290</v>
      </c>
      <c r="G45" s="191" t="s">
        <v>143</v>
      </c>
      <c r="H45" s="192">
        <f t="shared" ref="H45:AM45" si="10">((H$41-$H$4)/1000)*$AK$23*(($C$8/70)^$AW$23)</f>
        <v>69.295291431623994</v>
      </c>
      <c r="I45" s="192">
        <f t="shared" si="10"/>
        <v>92.393721908832006</v>
      </c>
      <c r="J45" s="192">
        <f t="shared" si="10"/>
        <v>115.49215238604</v>
      </c>
      <c r="K45" s="192">
        <f t="shared" si="10"/>
        <v>138.59058286324799</v>
      </c>
      <c r="L45" s="192">
        <f t="shared" si="10"/>
        <v>161.689013340456</v>
      </c>
      <c r="M45" s="192">
        <f t="shared" si="10"/>
        <v>184.78744381766401</v>
      </c>
      <c r="N45" s="192">
        <f t="shared" si="10"/>
        <v>207.88587429487202</v>
      </c>
      <c r="O45" s="192">
        <f t="shared" si="10"/>
        <v>230.98430477208001</v>
      </c>
      <c r="P45" s="192">
        <f t="shared" si="10"/>
        <v>254.08273524928802</v>
      </c>
      <c r="Q45" s="192">
        <f t="shared" si="10"/>
        <v>277.18116572649598</v>
      </c>
      <c r="R45" s="192">
        <f t="shared" si="10"/>
        <v>300.27959620370405</v>
      </c>
      <c r="S45" s="192">
        <f t="shared" si="10"/>
        <v>323.378026680912</v>
      </c>
      <c r="T45" s="192">
        <f t="shared" si="10"/>
        <v>346.47645715812001</v>
      </c>
      <c r="U45" s="192">
        <f t="shared" si="10"/>
        <v>369.57488763532803</v>
      </c>
      <c r="V45" s="192">
        <f t="shared" si="10"/>
        <v>392.67331811253598</v>
      </c>
      <c r="W45" s="192">
        <f t="shared" si="10"/>
        <v>415.77174858974405</v>
      </c>
      <c r="X45" s="192">
        <f t="shared" si="10"/>
        <v>438.87017906695201</v>
      </c>
      <c r="Y45" s="192">
        <f t="shared" si="10"/>
        <v>461.96860954416002</v>
      </c>
      <c r="Z45" s="192">
        <f t="shared" si="10"/>
        <v>485.06704002136803</v>
      </c>
      <c r="AA45" s="192">
        <f t="shared" si="10"/>
        <v>508.16547049857604</v>
      </c>
      <c r="AB45" s="192">
        <f t="shared" si="10"/>
        <v>531.26390097578394</v>
      </c>
      <c r="AC45" s="192">
        <f t="shared" si="10"/>
        <v>554.36233145299195</v>
      </c>
      <c r="AD45" s="192">
        <f t="shared" si="10"/>
        <v>577.46076193020008</v>
      </c>
      <c r="AE45" s="192">
        <f t="shared" si="10"/>
        <v>600.55919240740809</v>
      </c>
      <c r="AF45" s="192">
        <f t="shared" si="10"/>
        <v>623.6576228846161</v>
      </c>
      <c r="AG45" s="192">
        <f t="shared" si="10"/>
        <v>646.756053361824</v>
      </c>
      <c r="AH45" s="192">
        <f t="shared" si="10"/>
        <v>669.85448383903201</v>
      </c>
      <c r="AI45" s="192">
        <f t="shared" si="10"/>
        <v>692.95291431624003</v>
      </c>
      <c r="AJ45" s="192">
        <f t="shared" si="10"/>
        <v>716.05134479344804</v>
      </c>
      <c r="AK45" s="192">
        <f t="shared" si="10"/>
        <v>739.14977527065605</v>
      </c>
      <c r="AL45" s="192">
        <f t="shared" si="10"/>
        <v>762.24820574786395</v>
      </c>
      <c r="AM45" s="192">
        <f t="shared" si="10"/>
        <v>785.34663622507196</v>
      </c>
      <c r="AN45" s="192">
        <f t="shared" ref="AN45:BF45" si="11">((AN$41-$H$4)/1000)*$AK$23*(($C$8/70)^$AW$23)</f>
        <v>808.44506670227997</v>
      </c>
      <c r="AO45" s="192">
        <f t="shared" si="11"/>
        <v>831.5434971794881</v>
      </c>
      <c r="AP45" s="192">
        <f t="shared" si="11"/>
        <v>854.64192765669611</v>
      </c>
      <c r="AQ45" s="192">
        <f t="shared" si="11"/>
        <v>877.74035813390401</v>
      </c>
      <c r="AR45" s="192">
        <f t="shared" si="11"/>
        <v>900.83878861111202</v>
      </c>
      <c r="AS45" s="192">
        <f t="shared" si="11"/>
        <v>923.93721908832003</v>
      </c>
      <c r="AT45" s="192">
        <f t="shared" si="11"/>
        <v>947.03564956552793</v>
      </c>
      <c r="AU45" s="192">
        <f t="shared" si="11"/>
        <v>970.13408004273606</v>
      </c>
      <c r="AV45" s="192">
        <f t="shared" si="11"/>
        <v>993.23251051994396</v>
      </c>
      <c r="AW45" s="192">
        <f t="shared" si="11"/>
        <v>1016.3309409971521</v>
      </c>
      <c r="AX45" s="192">
        <f t="shared" si="11"/>
        <v>1039.4293714743601</v>
      </c>
      <c r="AY45" s="192">
        <f t="shared" si="11"/>
        <v>1062.5278019515679</v>
      </c>
      <c r="AZ45" s="192">
        <f t="shared" si="11"/>
        <v>1085.6262324287761</v>
      </c>
      <c r="BA45" s="192">
        <f t="shared" si="11"/>
        <v>1108.7246629059839</v>
      </c>
      <c r="BB45" s="192">
        <f t="shared" si="11"/>
        <v>1131.8230933831921</v>
      </c>
      <c r="BC45" s="192">
        <f t="shared" si="11"/>
        <v>1154.9215238604002</v>
      </c>
      <c r="BD45" s="192">
        <f t="shared" si="11"/>
        <v>1178.0199543376079</v>
      </c>
      <c r="BE45" s="192">
        <f t="shared" si="11"/>
        <v>1201.1183848148162</v>
      </c>
      <c r="BF45" s="192">
        <f t="shared" si="11"/>
        <v>1224.216815292024</v>
      </c>
      <c r="BG45" s="13" t="str">
        <f t="array" ref="BG45">INDEX(E45:E45&amp;"."&amp;F45:F45&amp;"."&amp;$J$41:$BF$41&amp;"."&amp;G45:G45,MATCH($C$10,$J45:$BF45,1))</f>
        <v>75.290.3000.3ТГ</v>
      </c>
    </row>
    <row r="46" spans="1:60" x14ac:dyDescent="0.25">
      <c r="A46" s="737"/>
      <c r="B46" s="715" t="str">
        <f t="shared" si="5"/>
        <v>КР.75.340.ХХХ.3ТГ</v>
      </c>
      <c r="C46" s="716"/>
      <c r="D46" s="254" t="s">
        <v>79</v>
      </c>
      <c r="E46" s="188">
        <v>75</v>
      </c>
      <c r="F46" s="188">
        <v>340</v>
      </c>
      <c r="G46" s="191" t="s">
        <v>143</v>
      </c>
      <c r="H46" s="192">
        <f t="shared" ref="H46:AM46" si="12">((H$41-$H$4)/1000)*$AL$23*(($C$8/70)^$AX$23)</f>
        <v>74.434115800064006</v>
      </c>
      <c r="I46" s="192">
        <f t="shared" si="12"/>
        <v>99.245487733418685</v>
      </c>
      <c r="J46" s="192">
        <f t="shared" si="12"/>
        <v>124.05685966677335</v>
      </c>
      <c r="K46" s="192">
        <f t="shared" si="12"/>
        <v>148.86823160012801</v>
      </c>
      <c r="L46" s="192">
        <f t="shared" si="12"/>
        <v>173.67960353348269</v>
      </c>
      <c r="M46" s="192">
        <f t="shared" si="12"/>
        <v>198.49097546683737</v>
      </c>
      <c r="N46" s="192">
        <f t="shared" si="12"/>
        <v>223.30234740019202</v>
      </c>
      <c r="O46" s="192">
        <f t="shared" si="12"/>
        <v>248.1137193335467</v>
      </c>
      <c r="P46" s="192">
        <f t="shared" si="12"/>
        <v>272.9250912669014</v>
      </c>
      <c r="Q46" s="192">
        <f t="shared" si="12"/>
        <v>297.73646320025603</v>
      </c>
      <c r="R46" s="192">
        <f t="shared" si="12"/>
        <v>322.5478351336107</v>
      </c>
      <c r="S46" s="192">
        <f t="shared" si="12"/>
        <v>347.35920706696538</v>
      </c>
      <c r="T46" s="192">
        <f t="shared" si="12"/>
        <v>372.17057900032006</v>
      </c>
      <c r="U46" s="192">
        <f t="shared" si="12"/>
        <v>396.98195093367474</v>
      </c>
      <c r="V46" s="192">
        <f t="shared" si="12"/>
        <v>421.79332286702936</v>
      </c>
      <c r="W46" s="192">
        <f t="shared" si="12"/>
        <v>446.60469480038404</v>
      </c>
      <c r="X46" s="192">
        <f t="shared" si="12"/>
        <v>471.41606673373872</v>
      </c>
      <c r="Y46" s="192">
        <f t="shared" si="12"/>
        <v>496.22743866709339</v>
      </c>
      <c r="Z46" s="192">
        <f t="shared" si="12"/>
        <v>521.03881060044807</v>
      </c>
      <c r="AA46" s="192">
        <f t="shared" si="12"/>
        <v>545.85018253380281</v>
      </c>
      <c r="AB46" s="192">
        <f t="shared" si="12"/>
        <v>570.66155446715732</v>
      </c>
      <c r="AC46" s="192">
        <f t="shared" si="12"/>
        <v>595.47292640051205</v>
      </c>
      <c r="AD46" s="192">
        <f t="shared" si="12"/>
        <v>620.28429833386679</v>
      </c>
      <c r="AE46" s="192">
        <f t="shared" si="12"/>
        <v>645.09567026722141</v>
      </c>
      <c r="AF46" s="192">
        <f t="shared" si="12"/>
        <v>669.90704220057614</v>
      </c>
      <c r="AG46" s="192">
        <f t="shared" si="12"/>
        <v>694.71841413393076</v>
      </c>
      <c r="AH46" s="192">
        <f t="shared" si="12"/>
        <v>719.52978606728539</v>
      </c>
      <c r="AI46" s="192">
        <f t="shared" si="12"/>
        <v>744.34115800064012</v>
      </c>
      <c r="AJ46" s="192">
        <f t="shared" si="12"/>
        <v>769.15252993399474</v>
      </c>
      <c r="AK46" s="192">
        <f t="shared" si="12"/>
        <v>793.96390186734948</v>
      </c>
      <c r="AL46" s="192">
        <f t="shared" si="12"/>
        <v>818.7752738007041</v>
      </c>
      <c r="AM46" s="192">
        <f t="shared" si="12"/>
        <v>843.58664573405872</v>
      </c>
      <c r="AN46" s="192">
        <f t="shared" ref="AN46:BF46" si="13">((AN$41-$H$4)/1000)*$AL$23*(($C$8/70)^$AX$23)</f>
        <v>868.39801766741346</v>
      </c>
      <c r="AO46" s="192">
        <f t="shared" si="13"/>
        <v>893.20938960076808</v>
      </c>
      <c r="AP46" s="192">
        <f t="shared" si="13"/>
        <v>918.02076153412281</v>
      </c>
      <c r="AQ46" s="192">
        <f t="shared" si="13"/>
        <v>942.83213346747743</v>
      </c>
      <c r="AR46" s="192">
        <f t="shared" si="13"/>
        <v>967.64350540083205</v>
      </c>
      <c r="AS46" s="192">
        <f t="shared" si="13"/>
        <v>992.45487733418679</v>
      </c>
      <c r="AT46" s="192">
        <f t="shared" si="13"/>
        <v>1017.2662492675414</v>
      </c>
      <c r="AU46" s="192">
        <f t="shared" si="13"/>
        <v>1042.0776212008961</v>
      </c>
      <c r="AV46" s="192">
        <f t="shared" si="13"/>
        <v>1066.8889931342508</v>
      </c>
      <c r="AW46" s="192">
        <f t="shared" si="13"/>
        <v>1091.7003650676056</v>
      </c>
      <c r="AX46" s="192">
        <f t="shared" si="13"/>
        <v>1116.5117370009602</v>
      </c>
      <c r="AY46" s="192">
        <f t="shared" si="13"/>
        <v>1141.3231089343146</v>
      </c>
      <c r="AZ46" s="192">
        <f t="shared" si="13"/>
        <v>1166.1344808676695</v>
      </c>
      <c r="BA46" s="192">
        <f t="shared" si="13"/>
        <v>1190.9458528010241</v>
      </c>
      <c r="BB46" s="192">
        <f t="shared" si="13"/>
        <v>1215.757224734379</v>
      </c>
      <c r="BC46" s="192">
        <f t="shared" si="13"/>
        <v>1240.5685966677336</v>
      </c>
      <c r="BD46" s="192">
        <f t="shared" si="13"/>
        <v>1265.379968601088</v>
      </c>
      <c r="BE46" s="192">
        <f t="shared" si="13"/>
        <v>1290.1913405344428</v>
      </c>
      <c r="BF46" s="192">
        <f t="shared" si="13"/>
        <v>1315.0027124677974</v>
      </c>
      <c r="BG46" s="13" t="str">
        <f t="array" ref="BG46">INDEX(E46:E46&amp;"."&amp;F46:F46&amp;"."&amp;$J$41:$BF$41&amp;"."&amp;G46:G46,MATCH($C$10,$J46:$BF46,1))</f>
        <v>75.340.2950.3ТГ</v>
      </c>
    </row>
    <row r="47" spans="1:60" x14ac:dyDescent="0.25">
      <c r="A47" s="737"/>
      <c r="B47" s="715" t="str">
        <f t="shared" si="5"/>
        <v>КР.75.380.ХХХ.4ТГ</v>
      </c>
      <c r="C47" s="716"/>
      <c r="D47" s="254" t="s">
        <v>79</v>
      </c>
      <c r="E47" s="188">
        <v>75</v>
      </c>
      <c r="F47" s="188">
        <v>380</v>
      </c>
      <c r="G47" s="191" t="s">
        <v>139</v>
      </c>
      <c r="H47" s="192">
        <f t="shared" ref="H47:AM47" si="14">((H$41-$H$4)/1000)*$AM$23*(($C$8/70)^$AY$23)</f>
        <v>86.515930989359987</v>
      </c>
      <c r="I47" s="192">
        <f t="shared" si="14"/>
        <v>115.35457465247998</v>
      </c>
      <c r="J47" s="192">
        <f t="shared" si="14"/>
        <v>144.19321831559998</v>
      </c>
      <c r="K47" s="192">
        <f t="shared" si="14"/>
        <v>173.03186197871997</v>
      </c>
      <c r="L47" s="192">
        <f t="shared" si="14"/>
        <v>201.87050564183997</v>
      </c>
      <c r="M47" s="192">
        <f t="shared" si="14"/>
        <v>230.70914930495996</v>
      </c>
      <c r="N47" s="192">
        <f t="shared" si="14"/>
        <v>259.54779296807999</v>
      </c>
      <c r="O47" s="192">
        <f t="shared" si="14"/>
        <v>288.38643663119996</v>
      </c>
      <c r="P47" s="192">
        <f t="shared" si="14"/>
        <v>317.22508029431998</v>
      </c>
      <c r="Q47" s="192">
        <f t="shared" si="14"/>
        <v>346.06372395743995</v>
      </c>
      <c r="R47" s="192">
        <f t="shared" si="14"/>
        <v>374.90236762055997</v>
      </c>
      <c r="S47" s="192">
        <f t="shared" si="14"/>
        <v>403.74101128367994</v>
      </c>
      <c r="T47" s="192">
        <f t="shared" si="14"/>
        <v>432.57965494679991</v>
      </c>
      <c r="U47" s="192">
        <f t="shared" si="14"/>
        <v>461.41829860991993</v>
      </c>
      <c r="V47" s="192">
        <f t="shared" si="14"/>
        <v>490.2569422730399</v>
      </c>
      <c r="W47" s="192">
        <f t="shared" si="14"/>
        <v>519.09558593615998</v>
      </c>
      <c r="X47" s="192">
        <f t="shared" si="14"/>
        <v>547.93422959927989</v>
      </c>
      <c r="Y47" s="192">
        <f t="shared" si="14"/>
        <v>576.77287326239991</v>
      </c>
      <c r="Z47" s="192">
        <f t="shared" si="14"/>
        <v>605.61151692551994</v>
      </c>
      <c r="AA47" s="192">
        <f t="shared" si="14"/>
        <v>634.45016058863996</v>
      </c>
      <c r="AB47" s="192">
        <f t="shared" si="14"/>
        <v>663.28880425175987</v>
      </c>
      <c r="AC47" s="192">
        <f t="shared" si="14"/>
        <v>692.12744791487989</v>
      </c>
      <c r="AD47" s="192">
        <f t="shared" si="14"/>
        <v>720.96609157799992</v>
      </c>
      <c r="AE47" s="192">
        <f t="shared" si="14"/>
        <v>749.80473524111994</v>
      </c>
      <c r="AF47" s="192">
        <f t="shared" si="14"/>
        <v>778.64337890423997</v>
      </c>
      <c r="AG47" s="192">
        <f t="shared" si="14"/>
        <v>807.48202256735988</v>
      </c>
      <c r="AH47" s="192">
        <f t="shared" si="14"/>
        <v>836.3206662304799</v>
      </c>
      <c r="AI47" s="192">
        <f t="shared" si="14"/>
        <v>865.15930989359981</v>
      </c>
      <c r="AJ47" s="192">
        <f t="shared" si="14"/>
        <v>893.99795355671984</v>
      </c>
      <c r="AK47" s="192">
        <f t="shared" si="14"/>
        <v>922.83659721983986</v>
      </c>
      <c r="AL47" s="192">
        <f t="shared" si="14"/>
        <v>951.67524088295977</v>
      </c>
      <c r="AM47" s="192">
        <f t="shared" si="14"/>
        <v>980.51388454607979</v>
      </c>
      <c r="AN47" s="192">
        <f t="shared" ref="AN47:BF47" si="15">((AN$41-$H$4)/1000)*$AM$23*(($C$8/70)^$AY$23)</f>
        <v>1009.3525282091998</v>
      </c>
      <c r="AO47" s="192">
        <f t="shared" si="15"/>
        <v>1038.19117187232</v>
      </c>
      <c r="AP47" s="192">
        <f t="shared" si="15"/>
        <v>1067.0298155354399</v>
      </c>
      <c r="AQ47" s="192">
        <f t="shared" si="15"/>
        <v>1095.8684591985598</v>
      </c>
      <c r="AR47" s="192">
        <f t="shared" si="15"/>
        <v>1124.7071028616799</v>
      </c>
      <c r="AS47" s="192">
        <f t="shared" si="15"/>
        <v>1153.5457465247998</v>
      </c>
      <c r="AT47" s="192">
        <f t="shared" si="15"/>
        <v>1182.3843901879197</v>
      </c>
      <c r="AU47" s="192">
        <f t="shared" si="15"/>
        <v>1211.2230338510399</v>
      </c>
      <c r="AV47" s="192">
        <f t="shared" si="15"/>
        <v>1240.0616775141598</v>
      </c>
      <c r="AW47" s="192">
        <f t="shared" si="15"/>
        <v>1268.9003211772799</v>
      </c>
      <c r="AX47" s="192">
        <f t="shared" si="15"/>
        <v>1297.7389648403998</v>
      </c>
      <c r="AY47" s="192">
        <f t="shared" si="15"/>
        <v>1326.5776085035197</v>
      </c>
      <c r="AZ47" s="192">
        <f t="shared" si="15"/>
        <v>1355.4162521666399</v>
      </c>
      <c r="BA47" s="192">
        <f t="shared" si="15"/>
        <v>1384.2548958297598</v>
      </c>
      <c r="BB47" s="192">
        <f t="shared" si="15"/>
        <v>1413.0935394928799</v>
      </c>
      <c r="BC47" s="192">
        <f t="shared" si="15"/>
        <v>1441.9321831559998</v>
      </c>
      <c r="BD47" s="192">
        <f t="shared" si="15"/>
        <v>1470.7708268191197</v>
      </c>
      <c r="BE47" s="192">
        <f t="shared" si="15"/>
        <v>1499.6094704822399</v>
      </c>
      <c r="BF47" s="192">
        <f t="shared" si="15"/>
        <v>1528.4481141453598</v>
      </c>
      <c r="BG47" s="13" t="str">
        <f t="array" ref="BG47">INDEX(E47:E47&amp;"."&amp;F47:F47&amp;"."&amp;$J$41:$BF$41&amp;"."&amp;G47:G47,MATCH($C$10,$J47:$BF47,1))</f>
        <v>75.380.2600.4ТГ</v>
      </c>
    </row>
    <row r="48" spans="1:60" ht="15.75" thickBot="1" x14ac:dyDescent="0.3">
      <c r="A48" s="737"/>
      <c r="B48" s="717" t="str">
        <f t="shared" si="5"/>
        <v>КР.75.420.ХХХ.4ТГ</v>
      </c>
      <c r="C48" s="718"/>
      <c r="D48" s="254" t="s">
        <v>79</v>
      </c>
      <c r="E48" s="188">
        <v>75</v>
      </c>
      <c r="F48" s="188">
        <v>420</v>
      </c>
      <c r="G48" s="191" t="s">
        <v>139</v>
      </c>
      <c r="H48" s="192">
        <f t="shared" ref="H48:AM48" si="16">((H$41-$H$4)/1000)*$AN$23*(($C$8/70)^$AZ$23)</f>
        <v>89.091752968079973</v>
      </c>
      <c r="I48" s="192">
        <f t="shared" si="16"/>
        <v>118.78900395743997</v>
      </c>
      <c r="J48" s="192">
        <f t="shared" si="16"/>
        <v>148.48625494679996</v>
      </c>
      <c r="K48" s="192">
        <f t="shared" si="16"/>
        <v>178.18350593615995</v>
      </c>
      <c r="L48" s="192">
        <f t="shared" si="16"/>
        <v>207.88075692551993</v>
      </c>
      <c r="M48" s="192">
        <f t="shared" si="16"/>
        <v>237.57800791487995</v>
      </c>
      <c r="N48" s="192">
        <f t="shared" si="16"/>
        <v>267.27525890423993</v>
      </c>
      <c r="O48" s="192">
        <f t="shared" si="16"/>
        <v>296.97250989359992</v>
      </c>
      <c r="P48" s="192">
        <f t="shared" si="16"/>
        <v>326.66976088295996</v>
      </c>
      <c r="Q48" s="192">
        <f t="shared" si="16"/>
        <v>356.36701187231989</v>
      </c>
      <c r="R48" s="192">
        <f t="shared" si="16"/>
        <v>386.06426286167994</v>
      </c>
      <c r="S48" s="192">
        <f t="shared" si="16"/>
        <v>415.76151385103987</v>
      </c>
      <c r="T48" s="192">
        <f t="shared" si="16"/>
        <v>445.45876484039991</v>
      </c>
      <c r="U48" s="192">
        <f t="shared" si="16"/>
        <v>475.15601582975989</v>
      </c>
      <c r="V48" s="192">
        <f t="shared" si="16"/>
        <v>504.85326681911982</v>
      </c>
      <c r="W48" s="192">
        <f t="shared" si="16"/>
        <v>534.55051780847987</v>
      </c>
      <c r="X48" s="192">
        <f t="shared" si="16"/>
        <v>564.24776879783985</v>
      </c>
      <c r="Y48" s="192">
        <f t="shared" si="16"/>
        <v>593.94501978719984</v>
      </c>
      <c r="Z48" s="192">
        <f t="shared" si="16"/>
        <v>623.64227077655983</v>
      </c>
      <c r="AA48" s="192">
        <f t="shared" si="16"/>
        <v>653.33952176591993</v>
      </c>
      <c r="AB48" s="192">
        <f t="shared" si="16"/>
        <v>683.0367727552798</v>
      </c>
      <c r="AC48" s="192">
        <f t="shared" si="16"/>
        <v>712.73402374463979</v>
      </c>
      <c r="AD48" s="192">
        <f t="shared" si="16"/>
        <v>742.43127473399977</v>
      </c>
      <c r="AE48" s="192">
        <f t="shared" si="16"/>
        <v>772.12852572335987</v>
      </c>
      <c r="AF48" s="192">
        <f t="shared" si="16"/>
        <v>801.82577671271986</v>
      </c>
      <c r="AG48" s="192">
        <f t="shared" si="16"/>
        <v>831.52302770207973</v>
      </c>
      <c r="AH48" s="192">
        <f t="shared" si="16"/>
        <v>861.22027869143972</v>
      </c>
      <c r="AI48" s="192">
        <f t="shared" si="16"/>
        <v>890.91752968079982</v>
      </c>
      <c r="AJ48" s="192">
        <f t="shared" si="16"/>
        <v>920.6147806701598</v>
      </c>
      <c r="AK48" s="192">
        <f t="shared" si="16"/>
        <v>950.31203165951979</v>
      </c>
      <c r="AL48" s="192">
        <f t="shared" si="16"/>
        <v>980.00928264887966</v>
      </c>
      <c r="AM48" s="192">
        <f t="shared" si="16"/>
        <v>1009.7065336382396</v>
      </c>
      <c r="AN48" s="192">
        <f t="shared" ref="AN48:BF48" si="17">((AN$41-$H$4)/1000)*$AN$23*(($C$8/70)^$AZ$23)</f>
        <v>1039.4037846275996</v>
      </c>
      <c r="AO48" s="192">
        <f t="shared" si="17"/>
        <v>1069.1010356169597</v>
      </c>
      <c r="AP48" s="192">
        <f t="shared" si="17"/>
        <v>1098.7982866063198</v>
      </c>
      <c r="AQ48" s="192">
        <f t="shared" si="17"/>
        <v>1128.4955375956797</v>
      </c>
      <c r="AR48" s="192">
        <f t="shared" si="17"/>
        <v>1158.1927885850396</v>
      </c>
      <c r="AS48" s="192">
        <f t="shared" si="17"/>
        <v>1187.8900395743997</v>
      </c>
      <c r="AT48" s="192">
        <f t="shared" si="17"/>
        <v>1217.5872905637596</v>
      </c>
      <c r="AU48" s="192">
        <f t="shared" si="17"/>
        <v>1247.2845415531197</v>
      </c>
      <c r="AV48" s="192">
        <f t="shared" si="17"/>
        <v>1276.9817925424795</v>
      </c>
      <c r="AW48" s="192">
        <f t="shared" si="17"/>
        <v>1306.6790435318399</v>
      </c>
      <c r="AX48" s="192">
        <f t="shared" si="17"/>
        <v>1336.3762945211997</v>
      </c>
      <c r="AY48" s="192">
        <f t="shared" si="17"/>
        <v>1366.0735455105596</v>
      </c>
      <c r="AZ48" s="192">
        <f t="shared" si="17"/>
        <v>1395.7707964999197</v>
      </c>
      <c r="BA48" s="192">
        <f t="shared" si="17"/>
        <v>1425.4680474892796</v>
      </c>
      <c r="BB48" s="192">
        <f t="shared" si="17"/>
        <v>1455.1652984786397</v>
      </c>
      <c r="BC48" s="192">
        <f t="shared" si="17"/>
        <v>1484.8625494679995</v>
      </c>
      <c r="BD48" s="192">
        <f t="shared" si="17"/>
        <v>1514.5598004573594</v>
      </c>
      <c r="BE48" s="192">
        <f t="shared" si="17"/>
        <v>1544.2570514467197</v>
      </c>
      <c r="BF48" s="192">
        <f t="shared" si="17"/>
        <v>1573.9543024360796</v>
      </c>
      <c r="BG48" s="13" t="str">
        <f t="array" ref="BG48">INDEX(E48:E48&amp;"."&amp;F48:F48&amp;"."&amp;$J$41:$BF$41&amp;"."&amp;G48:G48,MATCH($C$10,$J48:$BF48,1))</f>
        <v>75.420.2500.4ТГ</v>
      </c>
    </row>
    <row r="49" spans="1:71" x14ac:dyDescent="0.25">
      <c r="A49" s="737"/>
      <c r="B49" s="748" t="str">
        <f t="shared" si="5"/>
        <v>КР.90.180.ХХХ.2ТГ</v>
      </c>
      <c r="C49" s="749"/>
      <c r="D49" s="193" t="s">
        <v>79</v>
      </c>
      <c r="E49" s="194">
        <v>90</v>
      </c>
      <c r="F49" s="194">
        <v>180</v>
      </c>
      <c r="G49" s="193" t="s">
        <v>138</v>
      </c>
      <c r="H49" s="195">
        <f t="shared" ref="H49:AM49" si="18">((H$41-$H$4)/1000)*$AH$24*(($C$8/70)^$AT$24)</f>
        <v>56.983499999999999</v>
      </c>
      <c r="I49" s="195">
        <f t="shared" si="18"/>
        <v>75.977999999999994</v>
      </c>
      <c r="J49" s="195">
        <f t="shared" si="18"/>
        <v>94.972499999999997</v>
      </c>
      <c r="K49" s="195">
        <f t="shared" si="18"/>
        <v>113.967</v>
      </c>
      <c r="L49" s="195">
        <f t="shared" si="18"/>
        <v>132.9615</v>
      </c>
      <c r="M49" s="195">
        <f t="shared" si="18"/>
        <v>151.95599999999999</v>
      </c>
      <c r="N49" s="195">
        <f t="shared" si="18"/>
        <v>170.95050000000001</v>
      </c>
      <c r="O49" s="195">
        <f t="shared" si="18"/>
        <v>189.94499999999999</v>
      </c>
      <c r="P49" s="195">
        <f t="shared" si="18"/>
        <v>208.93950000000001</v>
      </c>
      <c r="Q49" s="195">
        <f t="shared" si="18"/>
        <v>227.934</v>
      </c>
      <c r="R49" s="195">
        <f t="shared" si="18"/>
        <v>246.92849999999999</v>
      </c>
      <c r="S49" s="195">
        <f t="shared" si="18"/>
        <v>265.923</v>
      </c>
      <c r="T49" s="195">
        <f t="shared" si="18"/>
        <v>284.91750000000002</v>
      </c>
      <c r="U49" s="195">
        <f t="shared" si="18"/>
        <v>303.91199999999998</v>
      </c>
      <c r="V49" s="195">
        <f t="shared" si="18"/>
        <v>322.90649999999999</v>
      </c>
      <c r="W49" s="195">
        <f t="shared" si="18"/>
        <v>341.90100000000001</v>
      </c>
      <c r="X49" s="195">
        <f t="shared" si="18"/>
        <v>360.89549999999997</v>
      </c>
      <c r="Y49" s="195">
        <f t="shared" si="18"/>
        <v>379.89</v>
      </c>
      <c r="Z49" s="195">
        <f t="shared" si="18"/>
        <v>398.8845</v>
      </c>
      <c r="AA49" s="195">
        <f t="shared" si="18"/>
        <v>417.87900000000002</v>
      </c>
      <c r="AB49" s="195">
        <f t="shared" si="18"/>
        <v>436.87349999999998</v>
      </c>
      <c r="AC49" s="195">
        <f t="shared" si="18"/>
        <v>455.86799999999999</v>
      </c>
      <c r="AD49" s="195">
        <f t="shared" si="18"/>
        <v>474.86249999999995</v>
      </c>
      <c r="AE49" s="195">
        <f t="shared" si="18"/>
        <v>493.85699999999997</v>
      </c>
      <c r="AF49" s="195">
        <f t="shared" si="18"/>
        <v>512.85149999999999</v>
      </c>
      <c r="AG49" s="195">
        <f t="shared" si="18"/>
        <v>531.846</v>
      </c>
      <c r="AH49" s="195">
        <f t="shared" si="18"/>
        <v>550.84050000000002</v>
      </c>
      <c r="AI49" s="195">
        <f t="shared" si="18"/>
        <v>569.83500000000004</v>
      </c>
      <c r="AJ49" s="195">
        <f t="shared" si="18"/>
        <v>588.82949999999994</v>
      </c>
      <c r="AK49" s="195">
        <f t="shared" si="18"/>
        <v>607.82399999999996</v>
      </c>
      <c r="AL49" s="195">
        <f t="shared" si="18"/>
        <v>626.81849999999997</v>
      </c>
      <c r="AM49" s="195">
        <f t="shared" si="18"/>
        <v>645.81299999999999</v>
      </c>
      <c r="AN49" s="195">
        <f t="shared" ref="AN49:BF49" si="19">((AN$41-$H$4)/1000)*$AH$24*(($C$8/70)^$AT$24)</f>
        <v>664.8075</v>
      </c>
      <c r="AO49" s="195">
        <f t="shared" si="19"/>
        <v>683.80200000000002</v>
      </c>
      <c r="AP49" s="195">
        <f t="shared" si="19"/>
        <v>702.79650000000004</v>
      </c>
      <c r="AQ49" s="195">
        <f t="shared" si="19"/>
        <v>721.79099999999994</v>
      </c>
      <c r="AR49" s="195">
        <f t="shared" si="19"/>
        <v>740.78549999999996</v>
      </c>
      <c r="AS49" s="195">
        <f t="shared" si="19"/>
        <v>759.78</v>
      </c>
      <c r="AT49" s="195">
        <f t="shared" si="19"/>
        <v>778.77449999999988</v>
      </c>
      <c r="AU49" s="195">
        <f t="shared" si="19"/>
        <v>797.76900000000001</v>
      </c>
      <c r="AV49" s="195">
        <f t="shared" si="19"/>
        <v>816.76349999999991</v>
      </c>
      <c r="AW49" s="195">
        <f t="shared" si="19"/>
        <v>835.75800000000004</v>
      </c>
      <c r="AX49" s="195">
        <f t="shared" si="19"/>
        <v>854.75249999999994</v>
      </c>
      <c r="AY49" s="195">
        <f t="shared" si="19"/>
        <v>873.74699999999996</v>
      </c>
      <c r="AZ49" s="195">
        <f t="shared" si="19"/>
        <v>892.74149999999997</v>
      </c>
      <c r="BA49" s="195">
        <f t="shared" si="19"/>
        <v>911.73599999999999</v>
      </c>
      <c r="BB49" s="195">
        <f t="shared" si="19"/>
        <v>930.73050000000001</v>
      </c>
      <c r="BC49" s="195">
        <f t="shared" si="19"/>
        <v>949.72499999999991</v>
      </c>
      <c r="BD49" s="195">
        <f t="shared" si="19"/>
        <v>968.71949999999993</v>
      </c>
      <c r="BE49" s="195">
        <f t="shared" si="19"/>
        <v>987.71399999999994</v>
      </c>
      <c r="BF49" s="195">
        <f t="shared" si="19"/>
        <v>1006.7085</v>
      </c>
      <c r="BG49" s="13" t="str">
        <f t="array" ref="BG49">INDEX(E49:E49&amp;"."&amp;F49:F49&amp;"."&amp;$J$41:$BF$41&amp;"."&amp;G49:G49,IFERROR(MATCH($C$10,$J49:$BF49),0))</f>
        <v>90.180.3000.2ТГ</v>
      </c>
    </row>
    <row r="50" spans="1:71" x14ac:dyDescent="0.25">
      <c r="A50" s="737"/>
      <c r="B50" s="721" t="str">
        <f t="shared" si="5"/>
        <v>КР.90.240.ХХХ.2ТГ</v>
      </c>
      <c r="C50" s="722"/>
      <c r="D50" s="196" t="s">
        <v>79</v>
      </c>
      <c r="E50" s="197">
        <v>90</v>
      </c>
      <c r="F50" s="197">
        <v>240</v>
      </c>
      <c r="G50" s="196" t="s">
        <v>138</v>
      </c>
      <c r="H50" s="199">
        <f t="shared" ref="H50:AM50" si="20">((H$41-$H$4)/1000)*$AI$24*(($C$8/70)^$AU$24)</f>
        <v>73.38</v>
      </c>
      <c r="I50" s="199">
        <f t="shared" si="20"/>
        <v>97.84</v>
      </c>
      <c r="J50" s="199">
        <f t="shared" si="20"/>
        <v>122.3</v>
      </c>
      <c r="K50" s="199">
        <f t="shared" si="20"/>
        <v>146.76</v>
      </c>
      <c r="L50" s="199">
        <f t="shared" si="20"/>
        <v>171.22</v>
      </c>
      <c r="M50" s="199">
        <f t="shared" si="20"/>
        <v>195.68</v>
      </c>
      <c r="N50" s="199">
        <f t="shared" si="20"/>
        <v>220.14</v>
      </c>
      <c r="O50" s="199">
        <f t="shared" si="20"/>
        <v>244.6</v>
      </c>
      <c r="P50" s="199">
        <f t="shared" si="20"/>
        <v>269.06</v>
      </c>
      <c r="Q50" s="199">
        <f t="shared" si="20"/>
        <v>293.52</v>
      </c>
      <c r="R50" s="199">
        <f t="shared" si="20"/>
        <v>317.98</v>
      </c>
      <c r="S50" s="199">
        <f t="shared" si="20"/>
        <v>342.44</v>
      </c>
      <c r="T50" s="199">
        <f t="shared" si="20"/>
        <v>366.9</v>
      </c>
      <c r="U50" s="199">
        <f t="shared" si="20"/>
        <v>391.36</v>
      </c>
      <c r="V50" s="199">
        <f t="shared" si="20"/>
        <v>415.82</v>
      </c>
      <c r="W50" s="199">
        <f t="shared" si="20"/>
        <v>440.28</v>
      </c>
      <c r="X50" s="199">
        <f t="shared" si="20"/>
        <v>464.73999999999995</v>
      </c>
      <c r="Y50" s="199">
        <f t="shared" si="20"/>
        <v>489.2</v>
      </c>
      <c r="Z50" s="199">
        <f t="shared" si="20"/>
        <v>513.66</v>
      </c>
      <c r="AA50" s="199">
        <f t="shared" si="20"/>
        <v>538.12</v>
      </c>
      <c r="AB50" s="199">
        <f t="shared" si="20"/>
        <v>562.57999999999993</v>
      </c>
      <c r="AC50" s="199">
        <f t="shared" si="20"/>
        <v>587.04</v>
      </c>
      <c r="AD50" s="199">
        <f t="shared" si="20"/>
        <v>611.5</v>
      </c>
      <c r="AE50" s="199">
        <f t="shared" si="20"/>
        <v>635.96</v>
      </c>
      <c r="AF50" s="199">
        <f t="shared" si="20"/>
        <v>660.42000000000007</v>
      </c>
      <c r="AG50" s="199">
        <f t="shared" si="20"/>
        <v>684.88</v>
      </c>
      <c r="AH50" s="199">
        <f t="shared" si="20"/>
        <v>709.33999999999992</v>
      </c>
      <c r="AI50" s="199">
        <f t="shared" si="20"/>
        <v>733.8</v>
      </c>
      <c r="AJ50" s="199">
        <f t="shared" si="20"/>
        <v>758.26</v>
      </c>
      <c r="AK50" s="199">
        <f t="shared" si="20"/>
        <v>782.72</v>
      </c>
      <c r="AL50" s="199">
        <f t="shared" si="20"/>
        <v>807.18</v>
      </c>
      <c r="AM50" s="199">
        <f t="shared" si="20"/>
        <v>831.64</v>
      </c>
      <c r="AN50" s="199">
        <f t="shared" ref="AN50:BF50" si="21">((AN$41-$H$4)/1000)*$AI$24*(($C$8/70)^$AU$24)</f>
        <v>856.1</v>
      </c>
      <c r="AO50" s="199">
        <f t="shared" si="21"/>
        <v>880.56</v>
      </c>
      <c r="AP50" s="199">
        <f t="shared" si="21"/>
        <v>905.02</v>
      </c>
      <c r="AQ50" s="199">
        <f t="shared" si="21"/>
        <v>929.4799999999999</v>
      </c>
      <c r="AR50" s="199">
        <f t="shared" si="21"/>
        <v>953.93999999999994</v>
      </c>
      <c r="AS50" s="199">
        <f t="shared" si="21"/>
        <v>978.4</v>
      </c>
      <c r="AT50" s="199">
        <f t="shared" si="21"/>
        <v>1002.8599999999999</v>
      </c>
      <c r="AU50" s="199">
        <f t="shared" si="21"/>
        <v>1027.32</v>
      </c>
      <c r="AV50" s="199">
        <f t="shared" si="21"/>
        <v>1051.78</v>
      </c>
      <c r="AW50" s="199">
        <f t="shared" si="21"/>
        <v>1076.24</v>
      </c>
      <c r="AX50" s="199">
        <f t="shared" si="21"/>
        <v>1100.7</v>
      </c>
      <c r="AY50" s="199">
        <f t="shared" si="21"/>
        <v>1125.1599999999999</v>
      </c>
      <c r="AZ50" s="199">
        <f t="shared" si="21"/>
        <v>1149.6200000000001</v>
      </c>
      <c r="BA50" s="199">
        <f t="shared" si="21"/>
        <v>1174.08</v>
      </c>
      <c r="BB50" s="199">
        <f t="shared" si="21"/>
        <v>1198.54</v>
      </c>
      <c r="BC50" s="199">
        <f t="shared" si="21"/>
        <v>1223</v>
      </c>
      <c r="BD50" s="199">
        <f t="shared" si="21"/>
        <v>1247.4599999999998</v>
      </c>
      <c r="BE50" s="199">
        <f t="shared" si="21"/>
        <v>1271.92</v>
      </c>
      <c r="BF50" s="199">
        <f t="shared" si="21"/>
        <v>1296.3799999999999</v>
      </c>
      <c r="BG50" s="13" t="str">
        <f t="array" ref="BG50">INDEX(E50:E50&amp;"."&amp;F50:F50&amp;"."&amp;$J$41:$BF$41&amp;"."&amp;G50:G50,IFERROR(MATCH($C$10,$J50:$BF50),0))</f>
        <v>90.240.3000.2ТГ</v>
      </c>
    </row>
    <row r="51" spans="1:71" hidden="1" x14ac:dyDescent="0.25">
      <c r="A51" s="737"/>
      <c r="B51" s="721" t="str">
        <f t="shared" si="5"/>
        <v>КР.90.260.ХХХ.2ТГ</v>
      </c>
      <c r="C51" s="722"/>
      <c r="D51" s="196" t="s">
        <v>79</v>
      </c>
      <c r="E51" s="197">
        <v>90</v>
      </c>
      <c r="F51" s="197">
        <v>260</v>
      </c>
      <c r="G51" s="196" t="s">
        <v>138</v>
      </c>
      <c r="H51" s="199">
        <f t="shared" ref="H51:AM51" si="22">((H$41-$H$4)/1000)*$AJ$24*(($C$8/70)^$AV$24)</f>
        <v>79.919999999999987</v>
      </c>
      <c r="I51" s="199">
        <f t="shared" si="22"/>
        <v>106.56</v>
      </c>
      <c r="J51" s="199">
        <f t="shared" si="22"/>
        <v>133.19999999999999</v>
      </c>
      <c r="K51" s="199">
        <f t="shared" si="22"/>
        <v>159.83999999999997</v>
      </c>
      <c r="L51" s="199">
        <f t="shared" si="22"/>
        <v>186.47999999999996</v>
      </c>
      <c r="M51" s="199">
        <f t="shared" si="22"/>
        <v>213.12</v>
      </c>
      <c r="N51" s="199">
        <f t="shared" si="22"/>
        <v>239.76</v>
      </c>
      <c r="O51" s="199">
        <f t="shared" si="22"/>
        <v>266.39999999999998</v>
      </c>
      <c r="P51" s="199">
        <f t="shared" si="22"/>
        <v>293.04000000000002</v>
      </c>
      <c r="Q51" s="199">
        <f t="shared" si="22"/>
        <v>319.67999999999995</v>
      </c>
      <c r="R51" s="199">
        <f t="shared" si="22"/>
        <v>346.32</v>
      </c>
      <c r="S51" s="199">
        <f t="shared" si="22"/>
        <v>372.95999999999992</v>
      </c>
      <c r="T51" s="199">
        <f t="shared" si="22"/>
        <v>399.59999999999997</v>
      </c>
      <c r="U51" s="199">
        <f t="shared" si="22"/>
        <v>426.24</v>
      </c>
      <c r="V51" s="199">
        <f t="shared" si="22"/>
        <v>452.87999999999994</v>
      </c>
      <c r="W51" s="199">
        <f t="shared" si="22"/>
        <v>479.52</v>
      </c>
      <c r="X51" s="199">
        <f t="shared" si="22"/>
        <v>506.15999999999991</v>
      </c>
      <c r="Y51" s="199">
        <f t="shared" si="22"/>
        <v>532.79999999999995</v>
      </c>
      <c r="Z51" s="199">
        <f t="shared" si="22"/>
        <v>559.43999999999994</v>
      </c>
      <c r="AA51" s="199">
        <f t="shared" si="22"/>
        <v>586.08000000000004</v>
      </c>
      <c r="AB51" s="199">
        <f t="shared" si="22"/>
        <v>612.71999999999991</v>
      </c>
      <c r="AC51" s="199">
        <f t="shared" si="22"/>
        <v>639.3599999999999</v>
      </c>
      <c r="AD51" s="199">
        <f t="shared" si="22"/>
        <v>666</v>
      </c>
      <c r="AE51" s="199">
        <f t="shared" si="22"/>
        <v>692.64</v>
      </c>
      <c r="AF51" s="199">
        <f t="shared" si="22"/>
        <v>719.28</v>
      </c>
      <c r="AG51" s="199">
        <f t="shared" si="22"/>
        <v>745.91999999999985</v>
      </c>
      <c r="AH51" s="199">
        <f t="shared" si="22"/>
        <v>772.56</v>
      </c>
      <c r="AI51" s="199">
        <f t="shared" si="22"/>
        <v>799.19999999999993</v>
      </c>
      <c r="AJ51" s="199">
        <f t="shared" si="22"/>
        <v>825.83999999999992</v>
      </c>
      <c r="AK51" s="199">
        <f t="shared" si="22"/>
        <v>852.48</v>
      </c>
      <c r="AL51" s="199">
        <f t="shared" si="22"/>
        <v>879.11999999999989</v>
      </c>
      <c r="AM51" s="199">
        <f t="shared" si="22"/>
        <v>905.75999999999988</v>
      </c>
      <c r="AN51" s="199">
        <f t="shared" ref="AN51:BF51" si="23">((AN$41-$H$4)/1000)*$AJ$24*(($C$8/70)^$AV$24)</f>
        <v>932.39999999999986</v>
      </c>
      <c r="AO51" s="199">
        <f t="shared" si="23"/>
        <v>959.04</v>
      </c>
      <c r="AP51" s="199">
        <f t="shared" si="23"/>
        <v>985.68</v>
      </c>
      <c r="AQ51" s="199">
        <f t="shared" si="23"/>
        <v>1012.3199999999998</v>
      </c>
      <c r="AR51" s="199">
        <f t="shared" si="23"/>
        <v>1038.9599999999998</v>
      </c>
      <c r="AS51" s="199">
        <f t="shared" si="23"/>
        <v>1065.5999999999999</v>
      </c>
      <c r="AT51" s="199">
        <f t="shared" si="23"/>
        <v>1092.2399999999998</v>
      </c>
      <c r="AU51" s="199">
        <f t="shared" si="23"/>
        <v>1118.8799999999999</v>
      </c>
      <c r="AV51" s="199">
        <f t="shared" si="23"/>
        <v>1145.5199999999998</v>
      </c>
      <c r="AW51" s="199">
        <f t="shared" si="23"/>
        <v>1172.1600000000001</v>
      </c>
      <c r="AX51" s="199">
        <f t="shared" si="23"/>
        <v>1198.8</v>
      </c>
      <c r="AY51" s="199">
        <f t="shared" si="23"/>
        <v>1225.4399999999998</v>
      </c>
      <c r="AZ51" s="199">
        <f t="shared" si="23"/>
        <v>1252.08</v>
      </c>
      <c r="BA51" s="199">
        <f t="shared" si="23"/>
        <v>1278.7199999999998</v>
      </c>
      <c r="BB51" s="199">
        <f t="shared" si="23"/>
        <v>1305.3599999999999</v>
      </c>
      <c r="BC51" s="199">
        <f t="shared" si="23"/>
        <v>1332</v>
      </c>
      <c r="BD51" s="199">
        <f t="shared" si="23"/>
        <v>1358.6399999999999</v>
      </c>
      <c r="BE51" s="199">
        <f t="shared" si="23"/>
        <v>1385.28</v>
      </c>
      <c r="BF51" s="199">
        <f t="shared" si="23"/>
        <v>1411.9199999999998</v>
      </c>
      <c r="BG51" s="13" t="str">
        <f t="array" ref="BG51">INDEX(E51:E51&amp;"."&amp;F51:F51&amp;"."&amp;$J$41:$BF$41&amp;"."&amp;G51:G51,IFERROR(MATCH($C$10,$J51:$BF51),0))</f>
        <v>90.260.2750.2ТГ</v>
      </c>
    </row>
    <row r="52" spans="1:71" x14ac:dyDescent="0.25">
      <c r="A52" s="737"/>
      <c r="B52" s="721" t="str">
        <f t="shared" si="5"/>
        <v>КР.90.290.ХХХ.3ТГ</v>
      </c>
      <c r="C52" s="722"/>
      <c r="D52" s="196" t="s">
        <v>79</v>
      </c>
      <c r="E52" s="197">
        <v>90</v>
      </c>
      <c r="F52" s="197">
        <v>290</v>
      </c>
      <c r="G52" s="196" t="s">
        <v>143</v>
      </c>
      <c r="H52" s="199">
        <f t="shared" ref="H52:AM52" si="24">((H$41-$H$4)/1000)*$AK$24*(($C$8/70)^$AW$24)</f>
        <v>97.083774896399987</v>
      </c>
      <c r="I52" s="199">
        <f t="shared" si="24"/>
        <v>129.44503319520001</v>
      </c>
      <c r="J52" s="199">
        <f t="shared" si="24"/>
        <v>161.80629149399999</v>
      </c>
      <c r="K52" s="199">
        <f t="shared" si="24"/>
        <v>194.16754979279997</v>
      </c>
      <c r="L52" s="199">
        <f t="shared" si="24"/>
        <v>226.52880809159998</v>
      </c>
      <c r="M52" s="199">
        <f t="shared" si="24"/>
        <v>258.89006639040002</v>
      </c>
      <c r="N52" s="199">
        <f t="shared" si="24"/>
        <v>291.25132468919998</v>
      </c>
      <c r="O52" s="199">
        <f t="shared" si="24"/>
        <v>323.61258298799999</v>
      </c>
      <c r="P52" s="199">
        <f t="shared" si="24"/>
        <v>355.9738412868</v>
      </c>
      <c r="Q52" s="199">
        <f t="shared" si="24"/>
        <v>388.33509958559995</v>
      </c>
      <c r="R52" s="199">
        <f t="shared" si="24"/>
        <v>420.69635788440002</v>
      </c>
      <c r="S52" s="199">
        <f t="shared" si="24"/>
        <v>453.05761618319997</v>
      </c>
      <c r="T52" s="199">
        <f t="shared" si="24"/>
        <v>485.41887448199998</v>
      </c>
      <c r="U52" s="199">
        <f t="shared" si="24"/>
        <v>517.78013278080005</v>
      </c>
      <c r="V52" s="199">
        <f t="shared" si="24"/>
        <v>550.1413910796</v>
      </c>
      <c r="W52" s="199">
        <f t="shared" si="24"/>
        <v>582.50264937839995</v>
      </c>
      <c r="X52" s="199">
        <f t="shared" si="24"/>
        <v>614.8639076771999</v>
      </c>
      <c r="Y52" s="199">
        <f t="shared" si="24"/>
        <v>647.22516597599997</v>
      </c>
      <c r="Z52" s="199">
        <f t="shared" si="24"/>
        <v>679.58642427480004</v>
      </c>
      <c r="AA52" s="199">
        <f t="shared" si="24"/>
        <v>711.94768257359999</v>
      </c>
      <c r="AB52" s="199">
        <f t="shared" si="24"/>
        <v>744.30894087239994</v>
      </c>
      <c r="AC52" s="199">
        <f t="shared" si="24"/>
        <v>776.6701991711999</v>
      </c>
      <c r="AD52" s="199">
        <f t="shared" si="24"/>
        <v>809.03145746999996</v>
      </c>
      <c r="AE52" s="199">
        <f t="shared" si="24"/>
        <v>841.39271576880003</v>
      </c>
      <c r="AF52" s="199">
        <f t="shared" si="24"/>
        <v>873.75397406759998</v>
      </c>
      <c r="AG52" s="199">
        <f t="shared" si="24"/>
        <v>906.11523236639994</v>
      </c>
      <c r="AH52" s="199">
        <f t="shared" si="24"/>
        <v>938.47649066519989</v>
      </c>
      <c r="AI52" s="199">
        <f t="shared" si="24"/>
        <v>970.83774896399996</v>
      </c>
      <c r="AJ52" s="199">
        <f t="shared" si="24"/>
        <v>1003.1990072628</v>
      </c>
      <c r="AK52" s="199">
        <f t="shared" si="24"/>
        <v>1035.5602655616001</v>
      </c>
      <c r="AL52" s="199">
        <f t="shared" si="24"/>
        <v>1067.9215238603999</v>
      </c>
      <c r="AM52" s="199">
        <f t="shared" si="24"/>
        <v>1100.2827821592</v>
      </c>
      <c r="AN52" s="199">
        <f t="shared" ref="AN52:BF52" si="25">((AN$41-$H$4)/1000)*$AK$24*(($C$8/70)^$AW$24)</f>
        <v>1132.6440404579998</v>
      </c>
      <c r="AO52" s="199">
        <f t="shared" si="25"/>
        <v>1165.0052987567999</v>
      </c>
      <c r="AP52" s="199">
        <f t="shared" si="25"/>
        <v>1197.3665570556</v>
      </c>
      <c r="AQ52" s="199">
        <f t="shared" si="25"/>
        <v>1229.7278153543998</v>
      </c>
      <c r="AR52" s="199">
        <f t="shared" si="25"/>
        <v>1262.0890736531999</v>
      </c>
      <c r="AS52" s="199">
        <f t="shared" si="25"/>
        <v>1294.4503319519999</v>
      </c>
      <c r="AT52" s="199">
        <f t="shared" si="25"/>
        <v>1326.8115902507998</v>
      </c>
      <c r="AU52" s="199">
        <f t="shared" si="25"/>
        <v>1359.1728485496001</v>
      </c>
      <c r="AV52" s="199">
        <f t="shared" si="25"/>
        <v>1391.5341068483999</v>
      </c>
      <c r="AW52" s="199">
        <f t="shared" si="25"/>
        <v>1423.8953651472</v>
      </c>
      <c r="AX52" s="199">
        <f t="shared" si="25"/>
        <v>1456.256623446</v>
      </c>
      <c r="AY52" s="199">
        <f t="shared" si="25"/>
        <v>1488.6178817447999</v>
      </c>
      <c r="AZ52" s="199">
        <f t="shared" si="25"/>
        <v>1520.9791400436</v>
      </c>
      <c r="BA52" s="199">
        <f t="shared" si="25"/>
        <v>1553.3403983423998</v>
      </c>
      <c r="BB52" s="199">
        <f t="shared" si="25"/>
        <v>1585.7016566412001</v>
      </c>
      <c r="BC52" s="199">
        <f t="shared" si="25"/>
        <v>1618.0629149399999</v>
      </c>
      <c r="BD52" s="199">
        <f t="shared" si="25"/>
        <v>1650.4241732387998</v>
      </c>
      <c r="BE52" s="199">
        <f t="shared" si="25"/>
        <v>1682.7854315376001</v>
      </c>
      <c r="BF52" s="199">
        <f t="shared" si="25"/>
        <v>1715.1466898363999</v>
      </c>
      <c r="BG52" s="13" t="str">
        <f t="array" ref="BG52">INDEX(E52:E52&amp;"."&amp;F52:F52&amp;"."&amp;$J$41:$BF$41&amp;"."&amp;G52:G52,IFERROR(MATCH($C$10,$J52:$BF52),0))</f>
        <v>90.290.2350.3ТГ</v>
      </c>
    </row>
    <row r="53" spans="1:71" x14ac:dyDescent="0.25">
      <c r="A53" s="737"/>
      <c r="B53" s="721" t="str">
        <f t="shared" si="5"/>
        <v>КР.90.340.ХХХ.3ТГ</v>
      </c>
      <c r="C53" s="722"/>
      <c r="D53" s="196" t="s">
        <v>79</v>
      </c>
      <c r="E53" s="197">
        <v>90</v>
      </c>
      <c r="F53" s="197">
        <v>340</v>
      </c>
      <c r="G53" s="196" t="s">
        <v>143</v>
      </c>
      <c r="H53" s="199">
        <f t="shared" ref="H53:AM53" si="26">((H$41-$H$4)/1000)*$AL$24*(($C$8/70)^$AX$24)</f>
        <v>107.10181615079574</v>
      </c>
      <c r="I53" s="199">
        <f t="shared" si="26"/>
        <v>142.80242153439434</v>
      </c>
      <c r="J53" s="199">
        <f t="shared" si="26"/>
        <v>178.50302691799291</v>
      </c>
      <c r="K53" s="199">
        <f t="shared" si="26"/>
        <v>214.20363230159148</v>
      </c>
      <c r="L53" s="199">
        <f t="shared" si="26"/>
        <v>249.90423768519005</v>
      </c>
      <c r="M53" s="199">
        <f t="shared" si="26"/>
        <v>285.60484306878868</v>
      </c>
      <c r="N53" s="199">
        <f t="shared" si="26"/>
        <v>321.30544845238722</v>
      </c>
      <c r="O53" s="199">
        <f t="shared" si="26"/>
        <v>357.00605383598582</v>
      </c>
      <c r="P53" s="199">
        <f t="shared" si="26"/>
        <v>392.70665921958442</v>
      </c>
      <c r="Q53" s="199">
        <f t="shared" si="26"/>
        <v>428.40726460318297</v>
      </c>
      <c r="R53" s="199">
        <f t="shared" si="26"/>
        <v>464.10786998678157</v>
      </c>
      <c r="S53" s="199">
        <f t="shared" si="26"/>
        <v>499.80847537038011</v>
      </c>
      <c r="T53" s="199">
        <f t="shared" si="26"/>
        <v>535.50908075397876</v>
      </c>
      <c r="U53" s="199">
        <f t="shared" si="26"/>
        <v>571.20968613757736</v>
      </c>
      <c r="V53" s="199">
        <f t="shared" si="26"/>
        <v>606.91029152117585</v>
      </c>
      <c r="W53" s="199">
        <f t="shared" si="26"/>
        <v>642.61089690477445</v>
      </c>
      <c r="X53" s="199">
        <f t="shared" si="26"/>
        <v>678.31150228837305</v>
      </c>
      <c r="Y53" s="199">
        <f t="shared" si="26"/>
        <v>714.01210767197165</v>
      </c>
      <c r="Z53" s="199">
        <f t="shared" si="26"/>
        <v>749.71271305557025</v>
      </c>
      <c r="AA53" s="199">
        <f t="shared" si="26"/>
        <v>785.41331843916885</v>
      </c>
      <c r="AB53" s="199">
        <f t="shared" si="26"/>
        <v>821.11392382276733</v>
      </c>
      <c r="AC53" s="199">
        <f t="shared" si="26"/>
        <v>856.81452920636593</v>
      </c>
      <c r="AD53" s="199">
        <f t="shared" si="26"/>
        <v>892.51513458996453</v>
      </c>
      <c r="AE53" s="199">
        <f t="shared" si="26"/>
        <v>928.21573997356313</v>
      </c>
      <c r="AF53" s="199">
        <f t="shared" si="26"/>
        <v>963.91634535716184</v>
      </c>
      <c r="AG53" s="199">
        <f t="shared" si="26"/>
        <v>999.61695074076022</v>
      </c>
      <c r="AH53" s="199">
        <f t="shared" si="26"/>
        <v>1035.3175561243588</v>
      </c>
      <c r="AI53" s="199">
        <f t="shared" si="26"/>
        <v>1071.0181615079575</v>
      </c>
      <c r="AJ53" s="199">
        <f t="shared" si="26"/>
        <v>1106.718766891556</v>
      </c>
      <c r="AK53" s="199">
        <f t="shared" si="26"/>
        <v>1142.4193722751547</v>
      </c>
      <c r="AL53" s="199">
        <f t="shared" si="26"/>
        <v>1178.1199776587532</v>
      </c>
      <c r="AM53" s="199">
        <f t="shared" si="26"/>
        <v>1213.8205830423517</v>
      </c>
      <c r="AN53" s="199">
        <f t="shared" ref="AN53:BF53" si="27">((AN$41-$H$4)/1000)*$AL$24*(($C$8/70)^$AX$24)</f>
        <v>1249.5211884259504</v>
      </c>
      <c r="AO53" s="199">
        <f t="shared" si="27"/>
        <v>1285.2217938095489</v>
      </c>
      <c r="AP53" s="199">
        <f t="shared" si="27"/>
        <v>1320.9223991931476</v>
      </c>
      <c r="AQ53" s="199">
        <f t="shared" si="27"/>
        <v>1356.6230045767461</v>
      </c>
      <c r="AR53" s="199">
        <f t="shared" si="27"/>
        <v>1392.3236099603446</v>
      </c>
      <c r="AS53" s="199">
        <f t="shared" si="27"/>
        <v>1428.0242153439433</v>
      </c>
      <c r="AT53" s="199">
        <f t="shared" si="27"/>
        <v>1463.7248207275418</v>
      </c>
      <c r="AU53" s="199">
        <f t="shared" si="27"/>
        <v>1499.4254261111405</v>
      </c>
      <c r="AV53" s="199">
        <f t="shared" si="27"/>
        <v>1535.126031494739</v>
      </c>
      <c r="AW53" s="199">
        <f t="shared" si="27"/>
        <v>1570.8266368783377</v>
      </c>
      <c r="AX53" s="199">
        <f t="shared" si="27"/>
        <v>1606.5272422619362</v>
      </c>
      <c r="AY53" s="199">
        <f t="shared" si="27"/>
        <v>1642.2278476455347</v>
      </c>
      <c r="AZ53" s="199">
        <f t="shared" si="27"/>
        <v>1677.9284530291334</v>
      </c>
      <c r="BA53" s="199">
        <f t="shared" si="27"/>
        <v>1713.6290584127319</v>
      </c>
      <c r="BB53" s="199">
        <f t="shared" si="27"/>
        <v>1749.3296637963306</v>
      </c>
      <c r="BC53" s="199">
        <f t="shared" si="27"/>
        <v>1785.0302691799291</v>
      </c>
      <c r="BD53" s="199">
        <f t="shared" si="27"/>
        <v>1820.7308745635275</v>
      </c>
      <c r="BE53" s="199">
        <f t="shared" si="27"/>
        <v>1856.4314799471263</v>
      </c>
      <c r="BF53" s="199">
        <f t="shared" si="27"/>
        <v>1892.1320853307247</v>
      </c>
      <c r="BG53" s="13" t="str">
        <f t="array" ref="BG53">INDEX(E53:E53&amp;"."&amp;F53:F53&amp;"."&amp;$J$41:$BF$41&amp;"."&amp;G53:G53,IFERROR(MATCH($C$10,$J53:$BF53),0))</f>
        <v>90.340.2150.3ТГ</v>
      </c>
    </row>
    <row r="54" spans="1:71" x14ac:dyDescent="0.25">
      <c r="A54" s="737"/>
      <c r="B54" s="721" t="str">
        <f t="shared" si="5"/>
        <v>КР.90.380.ХХХ.4ТГ</v>
      </c>
      <c r="C54" s="722"/>
      <c r="D54" s="196" t="s">
        <v>79</v>
      </c>
      <c r="E54" s="197">
        <v>90</v>
      </c>
      <c r="F54" s="197">
        <v>380</v>
      </c>
      <c r="G54" s="196" t="s">
        <v>139</v>
      </c>
      <c r="H54" s="199">
        <f t="shared" ref="H54:AM54" si="28">((H$41-$H$4)/1000)*$AM$24*(($C$8/70)^$AY$24)</f>
        <v>118.56139026299999</v>
      </c>
      <c r="I54" s="199">
        <f t="shared" si="28"/>
        <v>158.08185368400001</v>
      </c>
      <c r="J54" s="199">
        <f t="shared" si="28"/>
        <v>197.602317105</v>
      </c>
      <c r="K54" s="199">
        <f t="shared" si="28"/>
        <v>237.12278052599999</v>
      </c>
      <c r="L54" s="199">
        <f t="shared" si="28"/>
        <v>276.64324394699997</v>
      </c>
      <c r="M54" s="199">
        <f t="shared" si="28"/>
        <v>316.16370736800002</v>
      </c>
      <c r="N54" s="199">
        <f t="shared" si="28"/>
        <v>355.68417078900001</v>
      </c>
      <c r="O54" s="199">
        <f t="shared" si="28"/>
        <v>395.20463420999999</v>
      </c>
      <c r="P54" s="199">
        <f t="shared" si="28"/>
        <v>434.72509763100004</v>
      </c>
      <c r="Q54" s="199">
        <f t="shared" si="28"/>
        <v>474.24556105199997</v>
      </c>
      <c r="R54" s="199">
        <f t="shared" si="28"/>
        <v>513.76602447300002</v>
      </c>
      <c r="S54" s="199">
        <f t="shared" si="28"/>
        <v>553.28648789399995</v>
      </c>
      <c r="T54" s="199">
        <f t="shared" si="28"/>
        <v>592.80695131499999</v>
      </c>
      <c r="U54" s="199">
        <f t="shared" si="28"/>
        <v>632.32741473600004</v>
      </c>
      <c r="V54" s="199">
        <f t="shared" si="28"/>
        <v>671.84787815699997</v>
      </c>
      <c r="W54" s="199">
        <f t="shared" si="28"/>
        <v>711.36834157800001</v>
      </c>
      <c r="X54" s="199">
        <f t="shared" si="28"/>
        <v>750.88880499899994</v>
      </c>
      <c r="Y54" s="199">
        <f t="shared" si="28"/>
        <v>790.40926841999999</v>
      </c>
      <c r="Z54" s="199">
        <f t="shared" si="28"/>
        <v>829.92973184100003</v>
      </c>
      <c r="AA54" s="199">
        <f t="shared" si="28"/>
        <v>869.45019526200008</v>
      </c>
      <c r="AB54" s="199">
        <f t="shared" si="28"/>
        <v>908.9706586829999</v>
      </c>
      <c r="AC54" s="199">
        <f t="shared" si="28"/>
        <v>948.49112210399994</v>
      </c>
      <c r="AD54" s="199">
        <f t="shared" si="28"/>
        <v>988.01158552499999</v>
      </c>
      <c r="AE54" s="199">
        <f t="shared" si="28"/>
        <v>1027.532048946</v>
      </c>
      <c r="AF54" s="199">
        <f t="shared" si="28"/>
        <v>1067.052512367</v>
      </c>
      <c r="AG54" s="199">
        <f t="shared" si="28"/>
        <v>1106.5729757879999</v>
      </c>
      <c r="AH54" s="199">
        <f t="shared" si="28"/>
        <v>1146.0934392090001</v>
      </c>
      <c r="AI54" s="199">
        <f t="shared" si="28"/>
        <v>1185.61390263</v>
      </c>
      <c r="AJ54" s="199">
        <f t="shared" si="28"/>
        <v>1225.1343660509999</v>
      </c>
      <c r="AK54" s="199">
        <f t="shared" si="28"/>
        <v>1264.6548294720001</v>
      </c>
      <c r="AL54" s="199">
        <f t="shared" si="28"/>
        <v>1304.175292893</v>
      </c>
      <c r="AM54" s="199">
        <f t="shared" si="28"/>
        <v>1343.6957563139999</v>
      </c>
      <c r="AN54" s="199">
        <f t="shared" ref="AN54:BF54" si="29">((AN$41-$H$4)/1000)*$AM$24*(($C$8/70)^$AY$24)</f>
        <v>1383.2162197349999</v>
      </c>
      <c r="AO54" s="199">
        <f t="shared" si="29"/>
        <v>1422.736683156</v>
      </c>
      <c r="AP54" s="199">
        <f t="shared" si="29"/>
        <v>1462.257146577</v>
      </c>
      <c r="AQ54" s="199">
        <f t="shared" si="29"/>
        <v>1501.7776099979999</v>
      </c>
      <c r="AR54" s="199">
        <f t="shared" si="29"/>
        <v>1541.298073419</v>
      </c>
      <c r="AS54" s="199">
        <f t="shared" si="29"/>
        <v>1580.81853684</v>
      </c>
      <c r="AT54" s="199">
        <f t="shared" si="29"/>
        <v>1620.3390002609999</v>
      </c>
      <c r="AU54" s="199">
        <f t="shared" si="29"/>
        <v>1659.8594636820001</v>
      </c>
      <c r="AV54" s="199">
        <f t="shared" si="29"/>
        <v>1699.379927103</v>
      </c>
      <c r="AW54" s="199">
        <f t="shared" si="29"/>
        <v>1738.9003905240002</v>
      </c>
      <c r="AX54" s="199">
        <f t="shared" si="29"/>
        <v>1778.4208539450001</v>
      </c>
      <c r="AY54" s="199">
        <f t="shared" si="29"/>
        <v>1817.9413173659998</v>
      </c>
      <c r="AZ54" s="199">
        <f t="shared" si="29"/>
        <v>1857.461780787</v>
      </c>
      <c r="BA54" s="199">
        <f t="shared" si="29"/>
        <v>1896.9822442079999</v>
      </c>
      <c r="BB54" s="199">
        <f t="shared" si="29"/>
        <v>1936.502707629</v>
      </c>
      <c r="BC54" s="199">
        <f t="shared" si="29"/>
        <v>1976.02317105</v>
      </c>
      <c r="BD54" s="199">
        <f t="shared" si="29"/>
        <v>2015.5436344709999</v>
      </c>
      <c r="BE54" s="199">
        <f t="shared" si="29"/>
        <v>2055.0640978920001</v>
      </c>
      <c r="BF54" s="199">
        <f t="shared" si="29"/>
        <v>2094.584561313</v>
      </c>
      <c r="BG54" s="13" t="str">
        <f t="array" ref="BG54">INDEX(E54:E54&amp;"."&amp;F54:F54&amp;"."&amp;$J$41:$BF$41&amp;"."&amp;G54:G54,IFERROR(MATCH($C$10,$J54:$BF54),0))</f>
        <v>90.380.1950.4ТГ</v>
      </c>
    </row>
    <row r="55" spans="1:71" ht="15.75" thickBot="1" x14ac:dyDescent="0.3">
      <c r="A55" s="737"/>
      <c r="B55" s="723" t="str">
        <f t="shared" si="5"/>
        <v>КР.90.420.ХХХ.4ТГ</v>
      </c>
      <c r="C55" s="724"/>
      <c r="D55" s="196" t="s">
        <v>79</v>
      </c>
      <c r="E55" s="197">
        <v>90</v>
      </c>
      <c r="F55" s="197">
        <v>420</v>
      </c>
      <c r="G55" s="196" t="s">
        <v>139</v>
      </c>
      <c r="H55" s="199">
        <f t="shared" ref="H55:AM55" si="30">((H$41-$H$4)/1000)*$AN$24*(($C$8/70)^$AZ$24)</f>
        <v>125.33817078899999</v>
      </c>
      <c r="I55" s="199">
        <f t="shared" si="30"/>
        <v>167.11756105200001</v>
      </c>
      <c r="J55" s="199">
        <f t="shared" si="30"/>
        <v>208.896951315</v>
      </c>
      <c r="K55" s="199">
        <f t="shared" si="30"/>
        <v>250.67634157799998</v>
      </c>
      <c r="L55" s="199">
        <f t="shared" si="30"/>
        <v>292.45573184099999</v>
      </c>
      <c r="M55" s="199">
        <f t="shared" si="30"/>
        <v>334.23512210400003</v>
      </c>
      <c r="N55" s="199">
        <f t="shared" si="30"/>
        <v>376.01451236700001</v>
      </c>
      <c r="O55" s="199">
        <f t="shared" si="30"/>
        <v>417.79390262999999</v>
      </c>
      <c r="P55" s="199">
        <f t="shared" si="30"/>
        <v>459.57329289300003</v>
      </c>
      <c r="Q55" s="199">
        <f t="shared" si="30"/>
        <v>501.35268315599996</v>
      </c>
      <c r="R55" s="199">
        <f t="shared" si="30"/>
        <v>543.13207341899999</v>
      </c>
      <c r="S55" s="199">
        <f t="shared" si="30"/>
        <v>584.91146368199998</v>
      </c>
      <c r="T55" s="199">
        <f t="shared" si="30"/>
        <v>626.69085394499996</v>
      </c>
      <c r="U55" s="199">
        <f t="shared" si="30"/>
        <v>668.47024420800005</v>
      </c>
      <c r="V55" s="199">
        <f t="shared" si="30"/>
        <v>710.24963447099992</v>
      </c>
      <c r="W55" s="199">
        <f t="shared" si="30"/>
        <v>752.02902473400002</v>
      </c>
      <c r="X55" s="199">
        <f t="shared" si="30"/>
        <v>793.808414997</v>
      </c>
      <c r="Y55" s="199">
        <f t="shared" si="30"/>
        <v>835.58780525999998</v>
      </c>
      <c r="Z55" s="199">
        <f t="shared" si="30"/>
        <v>877.36719552299996</v>
      </c>
      <c r="AA55" s="199">
        <f t="shared" si="30"/>
        <v>919.14658578600006</v>
      </c>
      <c r="AB55" s="199">
        <f t="shared" si="30"/>
        <v>960.92597604899993</v>
      </c>
      <c r="AC55" s="199">
        <f t="shared" si="30"/>
        <v>1002.7053663119999</v>
      </c>
      <c r="AD55" s="199">
        <f t="shared" si="30"/>
        <v>1044.4847565749999</v>
      </c>
      <c r="AE55" s="199">
        <f t="shared" si="30"/>
        <v>1086.264146838</v>
      </c>
      <c r="AF55" s="199">
        <f t="shared" si="30"/>
        <v>1128.0435371010001</v>
      </c>
      <c r="AG55" s="199">
        <f t="shared" si="30"/>
        <v>1169.822927364</v>
      </c>
      <c r="AH55" s="199">
        <f t="shared" si="30"/>
        <v>1211.602317627</v>
      </c>
      <c r="AI55" s="199">
        <f t="shared" si="30"/>
        <v>1253.3817078899999</v>
      </c>
      <c r="AJ55" s="199">
        <f t="shared" si="30"/>
        <v>1295.161098153</v>
      </c>
      <c r="AK55" s="199">
        <f t="shared" si="30"/>
        <v>1336.9404884160001</v>
      </c>
      <c r="AL55" s="199">
        <f t="shared" si="30"/>
        <v>1378.719878679</v>
      </c>
      <c r="AM55" s="199">
        <f t="shared" si="30"/>
        <v>1420.4992689419998</v>
      </c>
      <c r="AN55" s="199">
        <f t="shared" ref="AN55:BF55" si="31">((AN$41-$H$4)/1000)*$AN$24*(($C$8/70)^$AZ$24)</f>
        <v>1462.2786592049999</v>
      </c>
      <c r="AO55" s="199">
        <f t="shared" si="31"/>
        <v>1504.058049468</v>
      </c>
      <c r="AP55" s="199">
        <f t="shared" si="31"/>
        <v>1545.8374397310001</v>
      </c>
      <c r="AQ55" s="199">
        <f t="shared" si="31"/>
        <v>1587.616829994</v>
      </c>
      <c r="AR55" s="199">
        <f t="shared" si="31"/>
        <v>1629.3962202569999</v>
      </c>
      <c r="AS55" s="199">
        <f t="shared" si="31"/>
        <v>1671.17561052</v>
      </c>
      <c r="AT55" s="199">
        <f t="shared" si="31"/>
        <v>1712.9550007829998</v>
      </c>
      <c r="AU55" s="199">
        <f t="shared" si="31"/>
        <v>1754.7343910459999</v>
      </c>
      <c r="AV55" s="199">
        <f t="shared" si="31"/>
        <v>1796.5137813089998</v>
      </c>
      <c r="AW55" s="199">
        <f t="shared" si="31"/>
        <v>1838.2931715720001</v>
      </c>
      <c r="AX55" s="199">
        <f t="shared" si="31"/>
        <v>1880.072561835</v>
      </c>
      <c r="AY55" s="199">
        <f t="shared" si="31"/>
        <v>1921.8519520979999</v>
      </c>
      <c r="AZ55" s="199">
        <f t="shared" si="31"/>
        <v>1963.631342361</v>
      </c>
      <c r="BA55" s="199">
        <f t="shared" si="31"/>
        <v>2005.4107326239998</v>
      </c>
      <c r="BB55" s="199">
        <f t="shared" si="31"/>
        <v>2047.1901228870001</v>
      </c>
      <c r="BC55" s="199">
        <f t="shared" si="31"/>
        <v>2088.9695131499998</v>
      </c>
      <c r="BD55" s="199">
        <f t="shared" si="31"/>
        <v>2130.7489034129999</v>
      </c>
      <c r="BE55" s="199">
        <f t="shared" si="31"/>
        <v>2172.528293676</v>
      </c>
      <c r="BF55" s="199">
        <f t="shared" si="31"/>
        <v>2214.3076839390001</v>
      </c>
      <c r="BG55" s="13" t="str">
        <f t="array" ref="BG55">INDEX(E55:E55&amp;"."&amp;F55:F55&amp;"."&amp;$J$41:$BF$41&amp;"."&amp;G55:G55,IFERROR(MATCH($C$10,$J55:$BF55),0))</f>
        <v>90.420.1900.4ТГ</v>
      </c>
    </row>
    <row r="56" spans="1:71" x14ac:dyDescent="0.25">
      <c r="A56" s="737"/>
      <c r="B56" s="725" t="str">
        <f t="shared" si="5"/>
        <v>КР.110.180.ХХХ.2ТГ</v>
      </c>
      <c r="C56" s="726"/>
      <c r="D56" s="200" t="s">
        <v>79</v>
      </c>
      <c r="E56" s="201">
        <v>110</v>
      </c>
      <c r="F56" s="201">
        <v>180</v>
      </c>
      <c r="G56" s="200" t="s">
        <v>138</v>
      </c>
      <c r="H56" s="202">
        <f t="shared" ref="H56:AM56" si="32">((H$41-$H$4)/1000)*$AH$25*(($C$8/70)^$AT$25)</f>
        <v>71.084213748719989</v>
      </c>
      <c r="I56" s="202">
        <f t="shared" si="32"/>
        <v>94.778951664960005</v>
      </c>
      <c r="J56" s="202">
        <f t="shared" si="32"/>
        <v>118.47368958119999</v>
      </c>
      <c r="K56" s="202">
        <f t="shared" si="32"/>
        <v>142.16842749743998</v>
      </c>
      <c r="L56" s="202">
        <f t="shared" si="32"/>
        <v>165.86316541367998</v>
      </c>
      <c r="M56" s="202">
        <f t="shared" si="32"/>
        <v>189.55790332992001</v>
      </c>
      <c r="N56" s="202">
        <f t="shared" si="32"/>
        <v>213.25264124615998</v>
      </c>
      <c r="O56" s="202">
        <f t="shared" si="32"/>
        <v>236.94737916239998</v>
      </c>
      <c r="P56" s="202">
        <f t="shared" si="32"/>
        <v>260.64211707864001</v>
      </c>
      <c r="Q56" s="202">
        <f t="shared" si="32"/>
        <v>284.33685499487996</v>
      </c>
      <c r="R56" s="202">
        <f t="shared" si="32"/>
        <v>308.03159291112001</v>
      </c>
      <c r="S56" s="202">
        <f t="shared" si="32"/>
        <v>331.72633082735996</v>
      </c>
      <c r="T56" s="202">
        <f t="shared" si="32"/>
        <v>355.42106874359996</v>
      </c>
      <c r="U56" s="202">
        <f t="shared" si="32"/>
        <v>379.11580665984002</v>
      </c>
      <c r="V56" s="202">
        <f t="shared" si="32"/>
        <v>402.81054457607996</v>
      </c>
      <c r="W56" s="202">
        <f t="shared" si="32"/>
        <v>426.50528249231996</v>
      </c>
      <c r="X56" s="202">
        <f t="shared" si="32"/>
        <v>450.20002040855996</v>
      </c>
      <c r="Y56" s="202">
        <f t="shared" si="32"/>
        <v>473.89475832479997</v>
      </c>
      <c r="Z56" s="202">
        <f t="shared" si="32"/>
        <v>497.58949624103997</v>
      </c>
      <c r="AA56" s="202">
        <f t="shared" si="32"/>
        <v>521.28423415728003</v>
      </c>
      <c r="AB56" s="202">
        <f t="shared" si="32"/>
        <v>544.97897207351991</v>
      </c>
      <c r="AC56" s="202">
        <f t="shared" si="32"/>
        <v>568.67370998975991</v>
      </c>
      <c r="AD56" s="202">
        <f t="shared" si="32"/>
        <v>592.36844790599991</v>
      </c>
      <c r="AE56" s="202">
        <f t="shared" si="32"/>
        <v>616.06318582224003</v>
      </c>
      <c r="AF56" s="202">
        <f t="shared" si="32"/>
        <v>639.75792373848003</v>
      </c>
      <c r="AG56" s="202">
        <f t="shared" si="32"/>
        <v>663.45266165471992</v>
      </c>
      <c r="AH56" s="202">
        <f t="shared" si="32"/>
        <v>687.14739957095992</v>
      </c>
      <c r="AI56" s="202">
        <f t="shared" si="32"/>
        <v>710.84213748719992</v>
      </c>
      <c r="AJ56" s="202">
        <f t="shared" si="32"/>
        <v>734.53687540343992</v>
      </c>
      <c r="AK56" s="202">
        <f t="shared" si="32"/>
        <v>758.23161331968004</v>
      </c>
      <c r="AL56" s="202">
        <f t="shared" si="32"/>
        <v>781.92635123591992</v>
      </c>
      <c r="AM56" s="202">
        <f t="shared" si="32"/>
        <v>805.62108915215993</v>
      </c>
      <c r="AN56" s="202">
        <f t="shared" ref="AN56:BF56" si="33">((AN$41-$H$4)/1000)*$AH$25*(($C$8/70)^$AT$25)</f>
        <v>829.31582706839993</v>
      </c>
      <c r="AO56" s="202">
        <f t="shared" si="33"/>
        <v>853.01056498463993</v>
      </c>
      <c r="AP56" s="202">
        <f t="shared" si="33"/>
        <v>876.70530290087993</v>
      </c>
      <c r="AQ56" s="202">
        <f t="shared" si="33"/>
        <v>900.40004081711993</v>
      </c>
      <c r="AR56" s="202">
        <f t="shared" si="33"/>
        <v>924.09477873335993</v>
      </c>
      <c r="AS56" s="202">
        <f t="shared" si="33"/>
        <v>947.78951664959993</v>
      </c>
      <c r="AT56" s="202">
        <f t="shared" si="33"/>
        <v>971.48425456583982</v>
      </c>
      <c r="AU56" s="202">
        <f t="shared" si="33"/>
        <v>995.17899248207993</v>
      </c>
      <c r="AV56" s="202">
        <f t="shared" si="33"/>
        <v>1018.8737303983199</v>
      </c>
      <c r="AW56" s="202">
        <f t="shared" si="33"/>
        <v>1042.5684683145601</v>
      </c>
      <c r="AX56" s="202">
        <f t="shared" si="33"/>
        <v>1066.2632062307998</v>
      </c>
      <c r="AY56" s="202">
        <f t="shared" si="33"/>
        <v>1089.9579441470398</v>
      </c>
      <c r="AZ56" s="202">
        <f t="shared" si="33"/>
        <v>1113.6526820632801</v>
      </c>
      <c r="BA56" s="202">
        <f t="shared" si="33"/>
        <v>1137.3474199795198</v>
      </c>
      <c r="BB56" s="202">
        <f t="shared" si="33"/>
        <v>1161.0421578957601</v>
      </c>
      <c r="BC56" s="202">
        <f t="shared" si="33"/>
        <v>1184.7368958119998</v>
      </c>
      <c r="BD56" s="202">
        <f t="shared" si="33"/>
        <v>1208.4316337282398</v>
      </c>
      <c r="BE56" s="202">
        <f t="shared" si="33"/>
        <v>1232.1263716444801</v>
      </c>
      <c r="BF56" s="202">
        <f t="shared" si="33"/>
        <v>1255.8211095607198</v>
      </c>
      <c r="BG56" s="13" t="str">
        <f t="array" ref="BG56">INDEX(E56:E56&amp;"."&amp;F56:F56&amp;"."&amp;$J$41:$BF$41&amp;"."&amp;G56:G56,IFERROR(MATCH($C$10,$J56:$BF56),0))</f>
        <v>110.180.3000.2ТГ</v>
      </c>
    </row>
    <row r="57" spans="1:71" x14ac:dyDescent="0.25">
      <c r="A57" s="737"/>
      <c r="B57" s="706" t="str">
        <f t="shared" si="5"/>
        <v>КР.110.240.ХХХ.2ТГ</v>
      </c>
      <c r="C57" s="707"/>
      <c r="D57" s="203" t="s">
        <v>79</v>
      </c>
      <c r="E57" s="204">
        <v>110</v>
      </c>
      <c r="F57" s="204">
        <v>240</v>
      </c>
      <c r="G57" s="203" t="s">
        <v>138</v>
      </c>
      <c r="H57" s="205">
        <f t="shared" ref="H57:AM57" si="34">((H$41-$H$4)/1000)*$AI$25*(($C$8/70)^$AU$25)</f>
        <v>88.906999352634813</v>
      </c>
      <c r="I57" s="205">
        <f t="shared" si="34"/>
        <v>118.5426658035131</v>
      </c>
      <c r="J57" s="205">
        <f t="shared" si="34"/>
        <v>148.17833225439136</v>
      </c>
      <c r="K57" s="205">
        <f t="shared" si="34"/>
        <v>177.81399870526963</v>
      </c>
      <c r="L57" s="205">
        <f t="shared" si="34"/>
        <v>207.44966515614789</v>
      </c>
      <c r="M57" s="205">
        <f t="shared" si="34"/>
        <v>237.08533160702621</v>
      </c>
      <c r="N57" s="205">
        <f t="shared" si="34"/>
        <v>266.72099805790447</v>
      </c>
      <c r="O57" s="205">
        <f t="shared" si="34"/>
        <v>296.35666450878273</v>
      </c>
      <c r="P57" s="205">
        <f t="shared" si="34"/>
        <v>325.99233095966105</v>
      </c>
      <c r="Q57" s="205">
        <f t="shared" si="34"/>
        <v>355.62799741053925</v>
      </c>
      <c r="R57" s="205">
        <f t="shared" si="34"/>
        <v>385.26366386141757</v>
      </c>
      <c r="S57" s="205">
        <f t="shared" si="34"/>
        <v>414.89933031229577</v>
      </c>
      <c r="T57" s="205">
        <f t="shared" si="34"/>
        <v>444.53499676317409</v>
      </c>
      <c r="U57" s="205">
        <f t="shared" si="34"/>
        <v>474.17066321405241</v>
      </c>
      <c r="V57" s="205">
        <f t="shared" si="34"/>
        <v>503.80632966493062</v>
      </c>
      <c r="W57" s="205">
        <f t="shared" si="34"/>
        <v>533.44199611580893</v>
      </c>
      <c r="X57" s="205">
        <f t="shared" si="34"/>
        <v>563.0776625666872</v>
      </c>
      <c r="Y57" s="205">
        <f t="shared" si="34"/>
        <v>592.71332901756546</v>
      </c>
      <c r="Z57" s="205">
        <f t="shared" si="34"/>
        <v>622.34899546844372</v>
      </c>
      <c r="AA57" s="205">
        <f t="shared" si="34"/>
        <v>651.98466191932209</v>
      </c>
      <c r="AB57" s="205">
        <f t="shared" si="34"/>
        <v>681.62032837020024</v>
      </c>
      <c r="AC57" s="205">
        <f t="shared" si="34"/>
        <v>711.2559948210785</v>
      </c>
      <c r="AD57" s="205">
        <f t="shared" si="34"/>
        <v>740.89166127195676</v>
      </c>
      <c r="AE57" s="205">
        <f t="shared" si="34"/>
        <v>770.52732772283514</v>
      </c>
      <c r="AF57" s="205">
        <f t="shared" si="34"/>
        <v>800.1629941737134</v>
      </c>
      <c r="AG57" s="205">
        <f t="shared" si="34"/>
        <v>829.79866062459155</v>
      </c>
      <c r="AH57" s="205">
        <f t="shared" si="34"/>
        <v>859.43432707546992</v>
      </c>
      <c r="AI57" s="205">
        <f t="shared" si="34"/>
        <v>889.06999352634818</v>
      </c>
      <c r="AJ57" s="205">
        <f t="shared" si="34"/>
        <v>918.70565997722645</v>
      </c>
      <c r="AK57" s="205">
        <f t="shared" si="34"/>
        <v>948.34132642810482</v>
      </c>
      <c r="AL57" s="205">
        <f t="shared" si="34"/>
        <v>977.97699287898297</v>
      </c>
      <c r="AM57" s="205">
        <f t="shared" si="34"/>
        <v>1007.6126593298612</v>
      </c>
      <c r="AN57" s="205">
        <f t="shared" ref="AN57:BF57" si="35">((AN$41-$H$4)/1000)*$AI$25*(($C$8/70)^$AU$25)</f>
        <v>1037.2483257807396</v>
      </c>
      <c r="AO57" s="205">
        <f t="shared" si="35"/>
        <v>1066.8839922316179</v>
      </c>
      <c r="AP57" s="205">
        <f t="shared" si="35"/>
        <v>1096.5196586824961</v>
      </c>
      <c r="AQ57" s="205">
        <f t="shared" si="35"/>
        <v>1126.1553251333744</v>
      </c>
      <c r="AR57" s="205">
        <f t="shared" si="35"/>
        <v>1155.7909915842527</v>
      </c>
      <c r="AS57" s="205">
        <f t="shared" si="35"/>
        <v>1185.4266580351309</v>
      </c>
      <c r="AT57" s="205">
        <f t="shared" si="35"/>
        <v>1215.0623244860092</v>
      </c>
      <c r="AU57" s="205">
        <f t="shared" si="35"/>
        <v>1244.6979909368874</v>
      </c>
      <c r="AV57" s="205">
        <f t="shared" si="35"/>
        <v>1274.3336573877657</v>
      </c>
      <c r="AW57" s="205">
        <f t="shared" si="35"/>
        <v>1303.9693238386442</v>
      </c>
      <c r="AX57" s="205">
        <f t="shared" si="35"/>
        <v>1333.6049902895222</v>
      </c>
      <c r="AY57" s="205">
        <f t="shared" si="35"/>
        <v>1363.2406567404005</v>
      </c>
      <c r="AZ57" s="205">
        <f t="shared" si="35"/>
        <v>1392.876323191279</v>
      </c>
      <c r="BA57" s="205">
        <f t="shared" si="35"/>
        <v>1422.511989642157</v>
      </c>
      <c r="BB57" s="205">
        <f t="shared" si="35"/>
        <v>1452.1476560930355</v>
      </c>
      <c r="BC57" s="205">
        <f t="shared" si="35"/>
        <v>1481.7833225439135</v>
      </c>
      <c r="BD57" s="205">
        <f t="shared" si="35"/>
        <v>1511.4189889947918</v>
      </c>
      <c r="BE57" s="205">
        <f t="shared" si="35"/>
        <v>1541.0546554456703</v>
      </c>
      <c r="BF57" s="205">
        <f t="shared" si="35"/>
        <v>1570.6903218965483</v>
      </c>
      <c r="BG57" s="13" t="str">
        <f t="array" ref="BG57">INDEX(E57:E57&amp;"."&amp;F57:F57&amp;"."&amp;$J$41:$BF$41&amp;"."&amp;G57:G57,IFERROR(MATCH($C$10,$J57:$BF57),0))</f>
        <v>110.240.2500.2ТГ</v>
      </c>
    </row>
    <row r="58" spans="1:71" hidden="1" x14ac:dyDescent="0.25">
      <c r="A58" s="737"/>
      <c r="B58" s="706" t="str">
        <f t="shared" si="5"/>
        <v>КР.110.260.ХХХ.2ТГ</v>
      </c>
      <c r="C58" s="707"/>
      <c r="D58" s="203" t="s">
        <v>79</v>
      </c>
      <c r="E58" s="204">
        <v>110</v>
      </c>
      <c r="F58" s="204">
        <v>260</v>
      </c>
      <c r="G58" s="203" t="s">
        <v>138</v>
      </c>
      <c r="H58" s="205">
        <f t="shared" ref="H58:AM58" si="36">((H$41-$H$4)/1000)*$AJ$25*(($C$8/70)^$AV$25)</f>
        <v>95.549747034952233</v>
      </c>
      <c r="I58" s="205">
        <f t="shared" si="36"/>
        <v>127.39966271326965</v>
      </c>
      <c r="J58" s="205">
        <f t="shared" si="36"/>
        <v>159.24957839158705</v>
      </c>
      <c r="K58" s="205">
        <f t="shared" si="36"/>
        <v>191.09949406990447</v>
      </c>
      <c r="L58" s="205">
        <f t="shared" si="36"/>
        <v>222.94940974822185</v>
      </c>
      <c r="M58" s="205">
        <f t="shared" si="36"/>
        <v>254.7993254265393</v>
      </c>
      <c r="N58" s="205">
        <f t="shared" si="36"/>
        <v>286.64924110485669</v>
      </c>
      <c r="O58" s="205">
        <f t="shared" si="36"/>
        <v>318.4991567831741</v>
      </c>
      <c r="P58" s="205">
        <f t="shared" si="36"/>
        <v>350.34907246149152</v>
      </c>
      <c r="Q58" s="205">
        <f t="shared" si="36"/>
        <v>382.19898813980893</v>
      </c>
      <c r="R58" s="205">
        <f t="shared" si="36"/>
        <v>414.04890381812635</v>
      </c>
      <c r="S58" s="205">
        <f t="shared" si="36"/>
        <v>445.89881949644371</v>
      </c>
      <c r="T58" s="205">
        <f t="shared" si="36"/>
        <v>477.74873517476112</v>
      </c>
      <c r="U58" s="205">
        <f t="shared" si="36"/>
        <v>509.5986508530786</v>
      </c>
      <c r="V58" s="205">
        <f t="shared" si="36"/>
        <v>541.44856653139595</v>
      </c>
      <c r="W58" s="205">
        <f t="shared" si="36"/>
        <v>573.29848220971337</v>
      </c>
      <c r="X58" s="205">
        <f t="shared" si="36"/>
        <v>605.14839788803079</v>
      </c>
      <c r="Y58" s="205">
        <f t="shared" si="36"/>
        <v>636.9983135663482</v>
      </c>
      <c r="Z58" s="205">
        <f t="shared" si="36"/>
        <v>668.84822924466562</v>
      </c>
      <c r="AA58" s="205">
        <f t="shared" si="36"/>
        <v>700.69814492298303</v>
      </c>
      <c r="AB58" s="205">
        <f t="shared" si="36"/>
        <v>732.54806060130034</v>
      </c>
      <c r="AC58" s="205">
        <f t="shared" si="36"/>
        <v>764.39797627961786</v>
      </c>
      <c r="AD58" s="205">
        <f t="shared" si="36"/>
        <v>796.24789195793528</v>
      </c>
      <c r="AE58" s="205">
        <f t="shared" si="36"/>
        <v>828.0978076362527</v>
      </c>
      <c r="AF58" s="205">
        <f t="shared" si="36"/>
        <v>859.94772331457011</v>
      </c>
      <c r="AG58" s="205">
        <f t="shared" si="36"/>
        <v>891.79763899288741</v>
      </c>
      <c r="AH58" s="205">
        <f t="shared" si="36"/>
        <v>923.64755467120483</v>
      </c>
      <c r="AI58" s="205">
        <f t="shared" si="36"/>
        <v>955.49747034952225</v>
      </c>
      <c r="AJ58" s="205">
        <f t="shared" si="36"/>
        <v>987.34738602783978</v>
      </c>
      <c r="AK58" s="205">
        <f t="shared" si="36"/>
        <v>1019.1973017061572</v>
      </c>
      <c r="AL58" s="205">
        <f t="shared" si="36"/>
        <v>1051.0472173844744</v>
      </c>
      <c r="AM58" s="205">
        <f t="shared" si="36"/>
        <v>1082.8971330627919</v>
      </c>
      <c r="AN58" s="205">
        <f t="shared" ref="AN58:BF58" si="37">((AN$41-$H$4)/1000)*$AJ$25*(($C$8/70)^$AV$25)</f>
        <v>1114.7470487411094</v>
      </c>
      <c r="AO58" s="205">
        <f t="shared" si="37"/>
        <v>1146.5969644194267</v>
      </c>
      <c r="AP58" s="205">
        <f t="shared" si="37"/>
        <v>1178.4468800977443</v>
      </c>
      <c r="AQ58" s="205">
        <f t="shared" si="37"/>
        <v>1210.2967957760616</v>
      </c>
      <c r="AR58" s="205">
        <f t="shared" si="37"/>
        <v>1242.1467114543789</v>
      </c>
      <c r="AS58" s="205">
        <f t="shared" si="37"/>
        <v>1273.9966271326964</v>
      </c>
      <c r="AT58" s="205">
        <f t="shared" si="37"/>
        <v>1305.8465428110137</v>
      </c>
      <c r="AU58" s="205">
        <f t="shared" si="37"/>
        <v>1337.6964584893312</v>
      </c>
      <c r="AV58" s="205">
        <f t="shared" si="37"/>
        <v>1369.5463741676485</v>
      </c>
      <c r="AW58" s="205">
        <f t="shared" si="37"/>
        <v>1401.3962898459661</v>
      </c>
      <c r="AX58" s="205">
        <f t="shared" si="37"/>
        <v>1433.2462055242834</v>
      </c>
      <c r="AY58" s="205">
        <f t="shared" si="37"/>
        <v>1465.0961212026007</v>
      </c>
      <c r="AZ58" s="205">
        <f t="shared" si="37"/>
        <v>1496.9460368809184</v>
      </c>
      <c r="BA58" s="205">
        <f t="shared" si="37"/>
        <v>1528.7959525592357</v>
      </c>
      <c r="BB58" s="205">
        <f t="shared" si="37"/>
        <v>1560.6458682375533</v>
      </c>
      <c r="BC58" s="205">
        <f t="shared" si="37"/>
        <v>1592.4957839158706</v>
      </c>
      <c r="BD58" s="205">
        <f t="shared" si="37"/>
        <v>1624.3456995941879</v>
      </c>
      <c r="BE58" s="205">
        <f t="shared" si="37"/>
        <v>1656.1956152725054</v>
      </c>
      <c r="BF58" s="205">
        <f t="shared" si="37"/>
        <v>1688.0455309508227</v>
      </c>
      <c r="BG58" s="13" t="str">
        <f t="array" ref="BG58">INDEX(E58:E58&amp;"."&amp;F58:F58&amp;"."&amp;$J$41:$BF$41&amp;"."&amp;G58:G58,IFERROR(MATCH($C$10,$J58:$BF58),0))</f>
        <v>110.260.2350.2ТГ</v>
      </c>
    </row>
    <row r="59" spans="1:71" x14ac:dyDescent="0.25">
      <c r="A59" s="737"/>
      <c r="B59" s="706" t="str">
        <f t="shared" si="5"/>
        <v>КР.110.290.ХХХ.3ТГ</v>
      </c>
      <c r="C59" s="707"/>
      <c r="D59" s="203" t="s">
        <v>79</v>
      </c>
      <c r="E59" s="204">
        <v>110</v>
      </c>
      <c r="F59" s="204">
        <v>290</v>
      </c>
      <c r="G59" s="203" t="s">
        <v>143</v>
      </c>
      <c r="H59" s="205">
        <f t="shared" ref="H59:AM59" si="38">((H$41-$H$4)/1000)*$AK$25*(($C$8/70)^$AW$25)</f>
        <v>116.26430821571343</v>
      </c>
      <c r="I59" s="205">
        <f t="shared" si="38"/>
        <v>155.01907762095126</v>
      </c>
      <c r="J59" s="205">
        <f t="shared" si="38"/>
        <v>193.77384702618906</v>
      </c>
      <c r="K59" s="205">
        <f t="shared" si="38"/>
        <v>232.52861643142685</v>
      </c>
      <c r="L59" s="205">
        <f t="shared" si="38"/>
        <v>271.28338583666465</v>
      </c>
      <c r="M59" s="205">
        <f t="shared" si="38"/>
        <v>310.03815524190253</v>
      </c>
      <c r="N59" s="205">
        <f t="shared" si="38"/>
        <v>348.7929246471403</v>
      </c>
      <c r="O59" s="205">
        <f t="shared" si="38"/>
        <v>387.54769405237812</v>
      </c>
      <c r="P59" s="205">
        <f t="shared" si="38"/>
        <v>426.30246345761594</v>
      </c>
      <c r="Q59" s="205">
        <f t="shared" si="38"/>
        <v>465.05723286285371</v>
      </c>
      <c r="R59" s="205">
        <f t="shared" si="38"/>
        <v>503.81200226809159</v>
      </c>
      <c r="S59" s="205">
        <f t="shared" si="38"/>
        <v>542.5667716733293</v>
      </c>
      <c r="T59" s="205">
        <f t="shared" si="38"/>
        <v>581.32154107856718</v>
      </c>
      <c r="U59" s="205">
        <f t="shared" si="38"/>
        <v>620.07631048380506</v>
      </c>
      <c r="V59" s="205">
        <f t="shared" si="38"/>
        <v>658.83107988904283</v>
      </c>
      <c r="W59" s="205">
        <f t="shared" si="38"/>
        <v>697.58584929428059</v>
      </c>
      <c r="X59" s="205">
        <f t="shared" si="38"/>
        <v>736.34061869951836</v>
      </c>
      <c r="Y59" s="205">
        <f t="shared" si="38"/>
        <v>775.09538810475624</v>
      </c>
      <c r="Z59" s="205">
        <f t="shared" si="38"/>
        <v>813.85015750999412</v>
      </c>
      <c r="AA59" s="205">
        <f t="shared" si="38"/>
        <v>852.60492691523189</v>
      </c>
      <c r="AB59" s="205">
        <f t="shared" si="38"/>
        <v>891.35969632046965</v>
      </c>
      <c r="AC59" s="205">
        <f t="shared" si="38"/>
        <v>930.11446572570742</v>
      </c>
      <c r="AD59" s="205">
        <f t="shared" si="38"/>
        <v>968.8692351309453</v>
      </c>
      <c r="AE59" s="205">
        <f t="shared" si="38"/>
        <v>1007.6240045361832</v>
      </c>
      <c r="AF59" s="205">
        <f t="shared" si="38"/>
        <v>1046.3787739414211</v>
      </c>
      <c r="AG59" s="205">
        <f t="shared" si="38"/>
        <v>1085.1335433466586</v>
      </c>
      <c r="AH59" s="205">
        <f t="shared" si="38"/>
        <v>1123.8883127518966</v>
      </c>
      <c r="AI59" s="205">
        <f t="shared" si="38"/>
        <v>1162.6430821571344</v>
      </c>
      <c r="AJ59" s="205">
        <f t="shared" si="38"/>
        <v>1201.3978515623721</v>
      </c>
      <c r="AK59" s="205">
        <f t="shared" si="38"/>
        <v>1240.1526209676101</v>
      </c>
      <c r="AL59" s="205">
        <f t="shared" si="38"/>
        <v>1278.9073903728477</v>
      </c>
      <c r="AM59" s="205">
        <f t="shared" si="38"/>
        <v>1317.6621597780857</v>
      </c>
      <c r="AN59" s="205">
        <f t="shared" ref="AN59:BF59" si="39">((AN$41-$H$4)/1000)*$AK$25*(($C$8/70)^$AW$25)</f>
        <v>1356.4169291833234</v>
      </c>
      <c r="AO59" s="205">
        <f t="shared" si="39"/>
        <v>1395.1716985885612</v>
      </c>
      <c r="AP59" s="205">
        <f t="shared" si="39"/>
        <v>1433.9264679937992</v>
      </c>
      <c r="AQ59" s="205">
        <f t="shared" si="39"/>
        <v>1472.6812373990367</v>
      </c>
      <c r="AR59" s="205">
        <f t="shared" si="39"/>
        <v>1511.4360068042747</v>
      </c>
      <c r="AS59" s="205">
        <f t="shared" si="39"/>
        <v>1550.1907762095125</v>
      </c>
      <c r="AT59" s="205">
        <f t="shared" si="39"/>
        <v>1588.9455456147502</v>
      </c>
      <c r="AU59" s="205">
        <f t="shared" si="39"/>
        <v>1627.7003150199882</v>
      </c>
      <c r="AV59" s="205">
        <f t="shared" si="39"/>
        <v>1666.4550844252258</v>
      </c>
      <c r="AW59" s="205">
        <f t="shared" si="39"/>
        <v>1705.2098538304638</v>
      </c>
      <c r="AX59" s="205">
        <f t="shared" si="39"/>
        <v>1743.9646232357015</v>
      </c>
      <c r="AY59" s="205">
        <f t="shared" si="39"/>
        <v>1782.7193926409393</v>
      </c>
      <c r="AZ59" s="205">
        <f t="shared" si="39"/>
        <v>1821.4741620461773</v>
      </c>
      <c r="BA59" s="205">
        <f t="shared" si="39"/>
        <v>1860.2289314514148</v>
      </c>
      <c r="BB59" s="205">
        <f t="shared" si="39"/>
        <v>1898.9837008566528</v>
      </c>
      <c r="BC59" s="205">
        <f t="shared" si="39"/>
        <v>1937.7384702618906</v>
      </c>
      <c r="BD59" s="205">
        <f t="shared" si="39"/>
        <v>1976.4932396671284</v>
      </c>
      <c r="BE59" s="205">
        <f t="shared" si="39"/>
        <v>2015.2480090723664</v>
      </c>
      <c r="BF59" s="205">
        <f t="shared" si="39"/>
        <v>2054.0027784776039</v>
      </c>
      <c r="BG59" s="13" t="str">
        <f t="array" ref="BG59">INDEX(E59:E59&amp;"."&amp;F59:F59&amp;"."&amp;$J$41:$BF$41&amp;"."&amp;G59:G59,IFERROR(MATCH($C$10,$J59:$BF59),0))</f>
        <v>110.290.2000.3ТГ</v>
      </c>
    </row>
    <row r="60" spans="1:71" x14ac:dyDescent="0.25">
      <c r="A60" s="737"/>
      <c r="B60" s="706" t="str">
        <f t="shared" si="5"/>
        <v>КР.110.340.ХХХ.3ТГ</v>
      </c>
      <c r="C60" s="707"/>
      <c r="D60" s="203" t="s">
        <v>79</v>
      </c>
      <c r="E60" s="204">
        <v>110</v>
      </c>
      <c r="F60" s="204">
        <v>340</v>
      </c>
      <c r="G60" s="203" t="s">
        <v>143</v>
      </c>
      <c r="H60" s="205">
        <f t="shared" ref="H60:AM60" si="40">((H$41-$H$4)/1000)*$AL$25*(($C$8/70)^$AX$25)</f>
        <v>126.29409505177433</v>
      </c>
      <c r="I60" s="205">
        <f t="shared" si="40"/>
        <v>168.39212673569912</v>
      </c>
      <c r="J60" s="205">
        <f t="shared" si="40"/>
        <v>210.4901584196239</v>
      </c>
      <c r="K60" s="205">
        <f t="shared" si="40"/>
        <v>252.58819010354867</v>
      </c>
      <c r="L60" s="205">
        <f t="shared" si="40"/>
        <v>294.68622178747341</v>
      </c>
      <c r="M60" s="205">
        <f t="shared" si="40"/>
        <v>336.78425347139824</v>
      </c>
      <c r="N60" s="205">
        <f t="shared" si="40"/>
        <v>378.88228515532302</v>
      </c>
      <c r="O60" s="205">
        <f t="shared" si="40"/>
        <v>420.98031683924779</v>
      </c>
      <c r="P60" s="205">
        <f t="shared" si="40"/>
        <v>463.07834852317262</v>
      </c>
      <c r="Q60" s="205">
        <f t="shared" si="40"/>
        <v>505.17638020709734</v>
      </c>
      <c r="R60" s="205">
        <f t="shared" si="40"/>
        <v>547.27441189102217</v>
      </c>
      <c r="S60" s="205">
        <f t="shared" si="40"/>
        <v>589.37244357494683</v>
      </c>
      <c r="T60" s="205">
        <f t="shared" si="40"/>
        <v>631.47047525887172</v>
      </c>
      <c r="U60" s="205">
        <f t="shared" si="40"/>
        <v>673.56850694279649</v>
      </c>
      <c r="V60" s="205">
        <f t="shared" si="40"/>
        <v>715.66653862672126</v>
      </c>
      <c r="W60" s="205">
        <f t="shared" si="40"/>
        <v>757.76457031064604</v>
      </c>
      <c r="X60" s="205">
        <f t="shared" si="40"/>
        <v>799.86260199457081</v>
      </c>
      <c r="Y60" s="205">
        <f t="shared" si="40"/>
        <v>841.96063367849558</v>
      </c>
      <c r="Z60" s="205">
        <f t="shared" si="40"/>
        <v>884.05866536242036</v>
      </c>
      <c r="AA60" s="205">
        <f t="shared" si="40"/>
        <v>926.15669704634524</v>
      </c>
      <c r="AB60" s="205">
        <f t="shared" si="40"/>
        <v>968.25472873026979</v>
      </c>
      <c r="AC60" s="205">
        <f t="shared" si="40"/>
        <v>1010.3527604141947</v>
      </c>
      <c r="AD60" s="205">
        <f t="shared" si="40"/>
        <v>1052.4507920981196</v>
      </c>
      <c r="AE60" s="205">
        <f t="shared" si="40"/>
        <v>1094.5488237820443</v>
      </c>
      <c r="AF60" s="205">
        <f t="shared" si="40"/>
        <v>1136.6468554659691</v>
      </c>
      <c r="AG60" s="205">
        <f t="shared" si="40"/>
        <v>1178.7448871498937</v>
      </c>
      <c r="AH60" s="205">
        <f t="shared" si="40"/>
        <v>1220.8429188338187</v>
      </c>
      <c r="AI60" s="205">
        <f t="shared" si="40"/>
        <v>1262.9409505177434</v>
      </c>
      <c r="AJ60" s="205">
        <f t="shared" si="40"/>
        <v>1305.0389822016682</v>
      </c>
      <c r="AK60" s="205">
        <f t="shared" si="40"/>
        <v>1347.137013885593</v>
      </c>
      <c r="AL60" s="205">
        <f t="shared" si="40"/>
        <v>1389.2350455695175</v>
      </c>
      <c r="AM60" s="205">
        <f t="shared" si="40"/>
        <v>1431.3330772534425</v>
      </c>
      <c r="AN60" s="205">
        <f t="shared" ref="AN60:BF60" si="41">((AN$41-$H$4)/1000)*$AL$25*(($C$8/70)^$AX$25)</f>
        <v>1473.4311089373673</v>
      </c>
      <c r="AO60" s="205">
        <f t="shared" si="41"/>
        <v>1515.5291406212921</v>
      </c>
      <c r="AP60" s="205">
        <f t="shared" si="41"/>
        <v>1557.6271723052168</v>
      </c>
      <c r="AQ60" s="205">
        <f t="shared" si="41"/>
        <v>1599.7252039891416</v>
      </c>
      <c r="AR60" s="205">
        <f t="shared" si="41"/>
        <v>1641.8232356730664</v>
      </c>
      <c r="AS60" s="205">
        <f t="shared" si="41"/>
        <v>1683.9212673569912</v>
      </c>
      <c r="AT60" s="205">
        <f t="shared" si="41"/>
        <v>1726.0192990409157</v>
      </c>
      <c r="AU60" s="205">
        <f t="shared" si="41"/>
        <v>1768.1173307248407</v>
      </c>
      <c r="AV60" s="205">
        <f t="shared" si="41"/>
        <v>1810.2153624087655</v>
      </c>
      <c r="AW60" s="205">
        <f t="shared" si="41"/>
        <v>1852.3133940926905</v>
      </c>
      <c r="AX60" s="205">
        <f t="shared" si="41"/>
        <v>1894.411425776615</v>
      </c>
      <c r="AY60" s="205">
        <f t="shared" si="41"/>
        <v>1936.5094574605396</v>
      </c>
      <c r="AZ60" s="205">
        <f t="shared" si="41"/>
        <v>1978.6074891444648</v>
      </c>
      <c r="BA60" s="205">
        <f t="shared" si="41"/>
        <v>2020.7055208283894</v>
      </c>
      <c r="BB60" s="205">
        <f t="shared" si="41"/>
        <v>2062.8035525123141</v>
      </c>
      <c r="BC60" s="205">
        <f t="shared" si="41"/>
        <v>2104.9015841962391</v>
      </c>
      <c r="BD60" s="205">
        <f t="shared" si="41"/>
        <v>2146.9996158801637</v>
      </c>
      <c r="BE60" s="205">
        <f t="shared" si="41"/>
        <v>2189.0976475640887</v>
      </c>
      <c r="BF60" s="205">
        <f t="shared" si="41"/>
        <v>2231.1956792480132</v>
      </c>
      <c r="BG60" s="13" t="str">
        <f t="array" ref="BG60">INDEX(E60:E60&amp;"."&amp;F60:F60&amp;"."&amp;$J$41:$BF$41&amp;"."&amp;G60:G60,IFERROR(MATCH($C$10,$J60:$BF60),0))</f>
        <v>110.340.1850.3ТГ</v>
      </c>
    </row>
    <row r="61" spans="1:71" x14ac:dyDescent="0.25">
      <c r="A61" s="737"/>
      <c r="B61" s="706" t="str">
        <f t="shared" si="5"/>
        <v>КР.110.380.ХХХ.4ТГ</v>
      </c>
      <c r="C61" s="707"/>
      <c r="D61" s="203" t="s">
        <v>79</v>
      </c>
      <c r="E61" s="204">
        <v>110</v>
      </c>
      <c r="F61" s="204">
        <v>380</v>
      </c>
      <c r="G61" s="203" t="s">
        <v>139</v>
      </c>
      <c r="H61" s="205">
        <f t="shared" ref="H61:AM61" si="42">((H$41-$H$4)/1000)*$AM$25*(($C$8/70)^$AY$25)</f>
        <v>144.64214338970217</v>
      </c>
      <c r="I61" s="205">
        <f t="shared" si="42"/>
        <v>192.85619118626957</v>
      </c>
      <c r="J61" s="205">
        <f t="shared" si="42"/>
        <v>241.07023898283694</v>
      </c>
      <c r="K61" s="205">
        <f t="shared" si="42"/>
        <v>289.28428677940434</v>
      </c>
      <c r="L61" s="205">
        <f t="shared" si="42"/>
        <v>337.49833457597168</v>
      </c>
      <c r="M61" s="205">
        <f t="shared" si="42"/>
        <v>385.71238237253914</v>
      </c>
      <c r="N61" s="205">
        <f t="shared" si="42"/>
        <v>433.92643016910648</v>
      </c>
      <c r="O61" s="205">
        <f t="shared" si="42"/>
        <v>482.14047796567388</v>
      </c>
      <c r="P61" s="205">
        <f t="shared" si="42"/>
        <v>530.35452576224134</v>
      </c>
      <c r="Q61" s="205">
        <f t="shared" si="42"/>
        <v>578.56857355880868</v>
      </c>
      <c r="R61" s="205">
        <f t="shared" si="42"/>
        <v>626.78262135537602</v>
      </c>
      <c r="S61" s="205">
        <f t="shared" si="42"/>
        <v>674.99666915194337</v>
      </c>
      <c r="T61" s="205">
        <f t="shared" si="42"/>
        <v>723.21071694851082</v>
      </c>
      <c r="U61" s="205">
        <f t="shared" si="42"/>
        <v>771.42476474507828</v>
      </c>
      <c r="V61" s="205">
        <f t="shared" si="42"/>
        <v>819.63881254164562</v>
      </c>
      <c r="W61" s="205">
        <f t="shared" si="42"/>
        <v>867.85286033821296</v>
      </c>
      <c r="X61" s="205">
        <f t="shared" si="42"/>
        <v>916.06690813478031</v>
      </c>
      <c r="Y61" s="205">
        <f t="shared" si="42"/>
        <v>964.28095593134776</v>
      </c>
      <c r="Z61" s="205">
        <f t="shared" si="42"/>
        <v>1012.4950037279152</v>
      </c>
      <c r="AA61" s="205">
        <f t="shared" si="42"/>
        <v>1060.7090515244827</v>
      </c>
      <c r="AB61" s="205">
        <f t="shared" si="42"/>
        <v>1108.9230993210499</v>
      </c>
      <c r="AC61" s="205">
        <f t="shared" si="42"/>
        <v>1157.1371471176174</v>
      </c>
      <c r="AD61" s="205">
        <f t="shared" si="42"/>
        <v>1205.3511949141848</v>
      </c>
      <c r="AE61" s="205">
        <f t="shared" si="42"/>
        <v>1253.565242710752</v>
      </c>
      <c r="AF61" s="205">
        <f t="shared" si="42"/>
        <v>1301.7792905073195</v>
      </c>
      <c r="AG61" s="205">
        <f t="shared" si="42"/>
        <v>1349.9933383038867</v>
      </c>
      <c r="AH61" s="205">
        <f t="shared" si="42"/>
        <v>1398.2073861004542</v>
      </c>
      <c r="AI61" s="205">
        <f t="shared" si="42"/>
        <v>1446.4214338970216</v>
      </c>
      <c r="AJ61" s="205">
        <f t="shared" si="42"/>
        <v>1494.6354816935891</v>
      </c>
      <c r="AK61" s="205">
        <f t="shared" si="42"/>
        <v>1542.8495294901566</v>
      </c>
      <c r="AL61" s="205">
        <f t="shared" si="42"/>
        <v>1591.0635772867238</v>
      </c>
      <c r="AM61" s="205">
        <f t="shared" si="42"/>
        <v>1639.2776250832912</v>
      </c>
      <c r="AN61" s="205">
        <f t="shared" ref="AN61:BF61" si="43">((AN$41-$H$4)/1000)*$AM$25*(($C$8/70)^$AY$25)</f>
        <v>1687.4916728798585</v>
      </c>
      <c r="AO61" s="205">
        <f t="shared" si="43"/>
        <v>1735.7057206764259</v>
      </c>
      <c r="AP61" s="205">
        <f t="shared" si="43"/>
        <v>1783.9197684729934</v>
      </c>
      <c r="AQ61" s="205">
        <f t="shared" si="43"/>
        <v>1832.1338162695606</v>
      </c>
      <c r="AR61" s="205">
        <f t="shared" si="43"/>
        <v>1880.3478640661281</v>
      </c>
      <c r="AS61" s="205">
        <f t="shared" si="43"/>
        <v>1928.5619118626955</v>
      </c>
      <c r="AT61" s="205">
        <f t="shared" si="43"/>
        <v>1976.7759596592628</v>
      </c>
      <c r="AU61" s="205">
        <f t="shared" si="43"/>
        <v>2024.9900074558304</v>
      </c>
      <c r="AV61" s="205">
        <f t="shared" si="43"/>
        <v>2073.2040552523977</v>
      </c>
      <c r="AW61" s="205">
        <f t="shared" si="43"/>
        <v>2121.4181030489653</v>
      </c>
      <c r="AX61" s="205">
        <f t="shared" si="43"/>
        <v>2169.6321508455326</v>
      </c>
      <c r="AY61" s="205">
        <f t="shared" si="43"/>
        <v>2217.8461986420998</v>
      </c>
      <c r="AZ61" s="205">
        <f t="shared" si="43"/>
        <v>2266.0602464386675</v>
      </c>
      <c r="BA61" s="205">
        <f t="shared" si="43"/>
        <v>2314.2742942352347</v>
      </c>
      <c r="BB61" s="205">
        <f t="shared" si="43"/>
        <v>2362.4883420318024</v>
      </c>
      <c r="BC61" s="205">
        <f t="shared" si="43"/>
        <v>2410.7023898283696</v>
      </c>
      <c r="BD61" s="205">
        <f t="shared" si="43"/>
        <v>2458.9164376249364</v>
      </c>
      <c r="BE61" s="205">
        <f t="shared" si="43"/>
        <v>2507.1304854215041</v>
      </c>
      <c r="BF61" s="205">
        <f t="shared" si="43"/>
        <v>2555.3445332180713</v>
      </c>
      <c r="BG61" s="13" t="str">
        <f t="array" ref="BG61">INDEX(E61:E61&amp;"."&amp;F61:F61&amp;"."&amp;$J$41:$BF$41&amp;"."&amp;G61:G61,IFERROR(MATCH($C$10,$J61:$BF61),0))</f>
        <v>110.380.1650.4ТГ</v>
      </c>
    </row>
    <row r="62" spans="1:71" ht="15.75" thickBot="1" x14ac:dyDescent="0.3">
      <c r="A62" s="737"/>
      <c r="B62" s="719" t="str">
        <f t="shared" si="5"/>
        <v>КР.110.420.ХХХ.4ТГ</v>
      </c>
      <c r="C62" s="720"/>
      <c r="D62" s="203" t="s">
        <v>79</v>
      </c>
      <c r="E62" s="204">
        <v>110</v>
      </c>
      <c r="F62" s="204">
        <v>420</v>
      </c>
      <c r="G62" s="203" t="s">
        <v>139</v>
      </c>
      <c r="H62" s="205">
        <f t="shared" ref="H62:AM62" si="44">((H$41-$H$4)/1000)*$AN$25*(($C$8/70)^$AZ$25)</f>
        <v>151.1020052539865</v>
      </c>
      <c r="I62" s="205">
        <f t="shared" si="44"/>
        <v>201.46934033864869</v>
      </c>
      <c r="J62" s="205">
        <f t="shared" si="44"/>
        <v>251.83667542331085</v>
      </c>
      <c r="K62" s="205">
        <f t="shared" si="44"/>
        <v>302.20401050797301</v>
      </c>
      <c r="L62" s="205">
        <f t="shared" si="44"/>
        <v>352.57134559263517</v>
      </c>
      <c r="M62" s="205">
        <f t="shared" si="44"/>
        <v>402.93868067729738</v>
      </c>
      <c r="N62" s="205">
        <f t="shared" si="44"/>
        <v>453.30601576195954</v>
      </c>
      <c r="O62" s="205">
        <f t="shared" si="44"/>
        <v>503.6733508466217</v>
      </c>
      <c r="P62" s="205">
        <f t="shared" si="44"/>
        <v>554.04068593128386</v>
      </c>
      <c r="Q62" s="205">
        <f t="shared" si="44"/>
        <v>604.40802101594602</v>
      </c>
      <c r="R62" s="205">
        <f t="shared" si="44"/>
        <v>654.77535610060818</v>
      </c>
      <c r="S62" s="205">
        <f t="shared" si="44"/>
        <v>705.14269118527034</v>
      </c>
      <c r="T62" s="205">
        <f t="shared" si="44"/>
        <v>755.5100262699325</v>
      </c>
      <c r="U62" s="205">
        <f t="shared" si="44"/>
        <v>805.87736135459477</v>
      </c>
      <c r="V62" s="205">
        <f t="shared" si="44"/>
        <v>856.24469643925693</v>
      </c>
      <c r="W62" s="205">
        <f t="shared" si="44"/>
        <v>906.61203152391909</v>
      </c>
      <c r="X62" s="205">
        <f t="shared" si="44"/>
        <v>956.97936660858124</v>
      </c>
      <c r="Y62" s="205">
        <f t="shared" si="44"/>
        <v>1007.3467016932434</v>
      </c>
      <c r="Z62" s="205">
        <f t="shared" si="44"/>
        <v>1057.7140367779057</v>
      </c>
      <c r="AA62" s="205">
        <f t="shared" si="44"/>
        <v>1108.0813718625677</v>
      </c>
      <c r="AB62" s="205">
        <f t="shared" si="44"/>
        <v>1158.4487069472298</v>
      </c>
      <c r="AC62" s="205">
        <f t="shared" si="44"/>
        <v>1208.816042031892</v>
      </c>
      <c r="AD62" s="205">
        <f t="shared" si="44"/>
        <v>1259.1833771165543</v>
      </c>
      <c r="AE62" s="205">
        <f t="shared" si="44"/>
        <v>1309.5507122012164</v>
      </c>
      <c r="AF62" s="205">
        <f t="shared" si="44"/>
        <v>1359.9180472858786</v>
      </c>
      <c r="AG62" s="205">
        <f t="shared" si="44"/>
        <v>1410.2853823705407</v>
      </c>
      <c r="AH62" s="205">
        <f t="shared" si="44"/>
        <v>1460.6527174552029</v>
      </c>
      <c r="AI62" s="205">
        <f t="shared" si="44"/>
        <v>1511.020052539865</v>
      </c>
      <c r="AJ62" s="205">
        <f t="shared" si="44"/>
        <v>1561.3873876245273</v>
      </c>
      <c r="AK62" s="205">
        <f t="shared" si="44"/>
        <v>1611.7547227091895</v>
      </c>
      <c r="AL62" s="205">
        <f t="shared" si="44"/>
        <v>1662.1220577938516</v>
      </c>
      <c r="AM62" s="205">
        <f t="shared" si="44"/>
        <v>1712.4893928785139</v>
      </c>
      <c r="AN62" s="205">
        <f t="shared" ref="AN62:BF62" si="45">((AN$41-$H$4)/1000)*$AN$25*(($C$8/70)^$AZ$25)</f>
        <v>1762.8567279631759</v>
      </c>
      <c r="AO62" s="205">
        <f t="shared" si="45"/>
        <v>1813.2240630478382</v>
      </c>
      <c r="AP62" s="205">
        <f t="shared" si="45"/>
        <v>1863.5913981325004</v>
      </c>
      <c r="AQ62" s="205">
        <f t="shared" si="45"/>
        <v>1913.9587332171625</v>
      </c>
      <c r="AR62" s="205">
        <f t="shared" si="45"/>
        <v>1964.3260683018245</v>
      </c>
      <c r="AS62" s="205">
        <f t="shared" si="45"/>
        <v>2014.6934033864868</v>
      </c>
      <c r="AT62" s="205">
        <f t="shared" si="45"/>
        <v>2065.0607384711489</v>
      </c>
      <c r="AU62" s="205">
        <f t="shared" si="45"/>
        <v>2115.4280735558114</v>
      </c>
      <c r="AV62" s="205">
        <f t="shared" si="45"/>
        <v>2165.7954086404734</v>
      </c>
      <c r="AW62" s="205">
        <f t="shared" si="45"/>
        <v>2216.1627437251354</v>
      </c>
      <c r="AX62" s="205">
        <f t="shared" si="45"/>
        <v>2266.5300788097975</v>
      </c>
      <c r="AY62" s="205">
        <f t="shared" si="45"/>
        <v>2316.8974138944595</v>
      </c>
      <c r="AZ62" s="205">
        <f t="shared" si="45"/>
        <v>2367.264748979122</v>
      </c>
      <c r="BA62" s="205">
        <f t="shared" si="45"/>
        <v>2417.6320840637841</v>
      </c>
      <c r="BB62" s="205">
        <f t="shared" si="45"/>
        <v>2467.9994191484466</v>
      </c>
      <c r="BC62" s="205">
        <f t="shared" si="45"/>
        <v>2518.3667542331086</v>
      </c>
      <c r="BD62" s="205">
        <f t="shared" si="45"/>
        <v>2568.7340893177707</v>
      </c>
      <c r="BE62" s="205">
        <f t="shared" si="45"/>
        <v>2619.1014244024327</v>
      </c>
      <c r="BF62" s="205">
        <f t="shared" si="45"/>
        <v>2669.4687594870948</v>
      </c>
      <c r="BG62" s="13" t="str">
        <f t="array" ref="BG62">INDEX(E62:E62&amp;"."&amp;F62:F62&amp;"."&amp;$J$41:$BF$41&amp;"."&amp;G62:G62,IFERROR(MATCH($C$10,$J62:$BF62),0))</f>
        <v>110.420.1600.4ТГ</v>
      </c>
      <c r="BS62"/>
    </row>
    <row r="63" spans="1:71" x14ac:dyDescent="0.25">
      <c r="A63" s="737"/>
      <c r="B63" s="704" t="str">
        <f t="shared" si="5"/>
        <v>КР.140.180.ХХХ.4ТК</v>
      </c>
      <c r="C63" s="705"/>
      <c r="D63" s="206" t="s">
        <v>79</v>
      </c>
      <c r="E63" s="207">
        <v>140</v>
      </c>
      <c r="F63" s="207">
        <v>180</v>
      </c>
      <c r="G63" s="206" t="s">
        <v>140</v>
      </c>
      <c r="H63" s="208">
        <f t="shared" ref="H63:AM63" si="46">((H$41-$H$4)/1000)*$AH$27*(($C$8/70)^$AT$27)</f>
        <v>105.07894649999999</v>
      </c>
      <c r="I63" s="208">
        <f t="shared" si="46"/>
        <v>140.10526200000001</v>
      </c>
      <c r="J63" s="208">
        <f t="shared" si="46"/>
        <v>175.13157749999999</v>
      </c>
      <c r="K63" s="208">
        <f t="shared" si="46"/>
        <v>210.15789299999997</v>
      </c>
      <c r="L63" s="208">
        <f t="shared" si="46"/>
        <v>245.18420849999998</v>
      </c>
      <c r="M63" s="208">
        <f t="shared" si="46"/>
        <v>280.21052400000002</v>
      </c>
      <c r="N63" s="208">
        <f t="shared" si="46"/>
        <v>315.23683949999997</v>
      </c>
      <c r="O63" s="208">
        <f t="shared" si="46"/>
        <v>350.26315499999998</v>
      </c>
      <c r="P63" s="208">
        <f t="shared" si="46"/>
        <v>385.28947049999999</v>
      </c>
      <c r="Q63" s="208">
        <f t="shared" si="46"/>
        <v>420.31578599999995</v>
      </c>
      <c r="R63" s="208">
        <f t="shared" si="46"/>
        <v>455.34210150000001</v>
      </c>
      <c r="S63" s="208">
        <f t="shared" si="46"/>
        <v>490.36841699999997</v>
      </c>
      <c r="T63" s="208">
        <f t="shared" si="46"/>
        <v>525.39473249999992</v>
      </c>
      <c r="U63" s="208">
        <f t="shared" si="46"/>
        <v>560.42104800000004</v>
      </c>
      <c r="V63" s="208">
        <f t="shared" si="46"/>
        <v>595.44736349999994</v>
      </c>
      <c r="W63" s="208">
        <f t="shared" si="46"/>
        <v>630.47367899999995</v>
      </c>
      <c r="X63" s="208">
        <f t="shared" si="46"/>
        <v>665.49999449999996</v>
      </c>
      <c r="Y63" s="208">
        <f t="shared" si="46"/>
        <v>700.52630999999997</v>
      </c>
      <c r="Z63" s="208">
        <f t="shared" si="46"/>
        <v>735.55262549999998</v>
      </c>
      <c r="AA63" s="208">
        <f t="shared" si="46"/>
        <v>770.57894099999999</v>
      </c>
      <c r="AB63" s="208">
        <f t="shared" si="46"/>
        <v>805.60525649999988</v>
      </c>
      <c r="AC63" s="208">
        <f t="shared" si="46"/>
        <v>840.63157199999989</v>
      </c>
      <c r="AD63" s="208">
        <f t="shared" si="46"/>
        <v>875.65788750000002</v>
      </c>
      <c r="AE63" s="208">
        <f t="shared" si="46"/>
        <v>910.68420300000002</v>
      </c>
      <c r="AF63" s="208">
        <f t="shared" si="46"/>
        <v>945.71051850000003</v>
      </c>
      <c r="AG63" s="208">
        <f t="shared" si="46"/>
        <v>980.73683399999993</v>
      </c>
      <c r="AH63" s="208">
        <f t="shared" si="46"/>
        <v>1015.7631494999999</v>
      </c>
      <c r="AI63" s="208">
        <f t="shared" si="46"/>
        <v>1050.7894649999998</v>
      </c>
      <c r="AJ63" s="208">
        <f t="shared" si="46"/>
        <v>1085.8157805000001</v>
      </c>
      <c r="AK63" s="208">
        <f t="shared" si="46"/>
        <v>1120.8420960000001</v>
      </c>
      <c r="AL63" s="208">
        <f t="shared" si="46"/>
        <v>1155.8684114999999</v>
      </c>
      <c r="AM63" s="208">
        <f t="shared" si="46"/>
        <v>1190.8947269999999</v>
      </c>
      <c r="AN63" s="208">
        <f t="shared" ref="AN63:BF63" si="47">((AN$41-$H$4)/1000)*$AH$27*(($C$8/70)^$AT$27)</f>
        <v>1225.9210424999999</v>
      </c>
      <c r="AO63" s="208">
        <f t="shared" si="47"/>
        <v>1260.9473579999999</v>
      </c>
      <c r="AP63" s="208">
        <f t="shared" si="47"/>
        <v>1295.9736734999999</v>
      </c>
      <c r="AQ63" s="208">
        <f t="shared" si="47"/>
        <v>1330.9999889999999</v>
      </c>
      <c r="AR63" s="208">
        <f t="shared" si="47"/>
        <v>1366.0263044999999</v>
      </c>
      <c r="AS63" s="208">
        <f t="shared" si="47"/>
        <v>1401.0526199999999</v>
      </c>
      <c r="AT63" s="208">
        <f t="shared" si="47"/>
        <v>1436.0789354999997</v>
      </c>
      <c r="AU63" s="208">
        <f t="shared" si="47"/>
        <v>1471.105251</v>
      </c>
      <c r="AV63" s="208">
        <f t="shared" si="47"/>
        <v>1506.1315665</v>
      </c>
      <c r="AW63" s="208">
        <f t="shared" si="47"/>
        <v>1541.157882</v>
      </c>
      <c r="AX63" s="208">
        <f t="shared" si="47"/>
        <v>1576.1841975</v>
      </c>
      <c r="AY63" s="208">
        <f t="shared" si="47"/>
        <v>1611.2105129999998</v>
      </c>
      <c r="AZ63" s="208">
        <f t="shared" si="47"/>
        <v>1646.2368285</v>
      </c>
      <c r="BA63" s="208">
        <f t="shared" si="47"/>
        <v>1681.2631439999998</v>
      </c>
      <c r="BB63" s="208">
        <f t="shared" si="47"/>
        <v>1716.2894595</v>
      </c>
      <c r="BC63" s="208">
        <f t="shared" si="47"/>
        <v>1751.315775</v>
      </c>
      <c r="BD63" s="208">
        <f t="shared" si="47"/>
        <v>1786.3420904999998</v>
      </c>
      <c r="BE63" s="208">
        <f t="shared" si="47"/>
        <v>1821.368406</v>
      </c>
      <c r="BF63" s="208">
        <f t="shared" si="47"/>
        <v>1856.3947214999998</v>
      </c>
      <c r="BG63" s="13" t="str">
        <f t="array" ref="BG63">INDEX(E63:E63&amp;"."&amp;F63:F63&amp;"."&amp;$J$41:$BF$41&amp;"."&amp;G63:G63,IFERROR(MATCH($C$10,$J63:$BF63),0))</f>
        <v>140.180.2200.4ТК</v>
      </c>
    </row>
    <row r="64" spans="1:71" x14ac:dyDescent="0.25">
      <c r="A64" s="737"/>
      <c r="B64" s="702" t="str">
        <f t="shared" si="5"/>
        <v>КР.140.240.ХХХ.4ТК</v>
      </c>
      <c r="C64" s="703"/>
      <c r="D64" s="209" t="s">
        <v>79</v>
      </c>
      <c r="E64" s="210">
        <v>140</v>
      </c>
      <c r="F64" s="210">
        <v>240</v>
      </c>
      <c r="G64" s="209" t="s">
        <v>140</v>
      </c>
      <c r="H64" s="211">
        <f t="shared" ref="H64:AM64" si="48">((H$41-$H$4)/1000)*$AI$27*(($C$8/70)^$AU$27)</f>
        <v>134.60160514145997</v>
      </c>
      <c r="I64" s="211">
        <f t="shared" si="48"/>
        <v>179.46880685527998</v>
      </c>
      <c r="J64" s="211">
        <f t="shared" si="48"/>
        <v>224.33600856909996</v>
      </c>
      <c r="K64" s="211">
        <f t="shared" si="48"/>
        <v>269.20321028291994</v>
      </c>
      <c r="L64" s="211">
        <f t="shared" si="48"/>
        <v>314.07041199673995</v>
      </c>
      <c r="M64" s="211">
        <f t="shared" si="48"/>
        <v>358.93761371055996</v>
      </c>
      <c r="N64" s="211">
        <f t="shared" si="48"/>
        <v>403.80481542437991</v>
      </c>
      <c r="O64" s="211">
        <f t="shared" si="48"/>
        <v>448.67201713819992</v>
      </c>
      <c r="P64" s="211">
        <f t="shared" si="48"/>
        <v>493.53921885201993</v>
      </c>
      <c r="Q64" s="211">
        <f t="shared" si="48"/>
        <v>538.40642056583988</v>
      </c>
      <c r="R64" s="211">
        <f t="shared" si="48"/>
        <v>583.27362227965989</v>
      </c>
      <c r="S64" s="211">
        <f t="shared" si="48"/>
        <v>628.1408239934799</v>
      </c>
      <c r="T64" s="211">
        <f t="shared" si="48"/>
        <v>673.00802570729991</v>
      </c>
      <c r="U64" s="211">
        <f t="shared" si="48"/>
        <v>717.87522742111992</v>
      </c>
      <c r="V64" s="211">
        <f t="shared" si="48"/>
        <v>762.74242913493981</v>
      </c>
      <c r="W64" s="211">
        <f t="shared" si="48"/>
        <v>807.60963084875982</v>
      </c>
      <c r="X64" s="211">
        <f t="shared" si="48"/>
        <v>852.47683256257983</v>
      </c>
      <c r="Y64" s="211">
        <f t="shared" si="48"/>
        <v>897.34403427639984</v>
      </c>
      <c r="Z64" s="211">
        <f t="shared" si="48"/>
        <v>942.21123599021985</v>
      </c>
      <c r="AA64" s="211">
        <f t="shared" si="48"/>
        <v>987.07843770403986</v>
      </c>
      <c r="AB64" s="211">
        <f t="shared" si="48"/>
        <v>1031.9456394178596</v>
      </c>
      <c r="AC64" s="211">
        <f t="shared" si="48"/>
        <v>1076.8128411316798</v>
      </c>
      <c r="AD64" s="211">
        <f t="shared" si="48"/>
        <v>1121.6800428454999</v>
      </c>
      <c r="AE64" s="211">
        <f t="shared" si="48"/>
        <v>1166.5472445593198</v>
      </c>
      <c r="AF64" s="211">
        <f t="shared" si="48"/>
        <v>1211.4144462731399</v>
      </c>
      <c r="AG64" s="211">
        <f t="shared" si="48"/>
        <v>1256.2816479869598</v>
      </c>
      <c r="AH64" s="211">
        <f t="shared" si="48"/>
        <v>1301.1488497007797</v>
      </c>
      <c r="AI64" s="211">
        <f t="shared" si="48"/>
        <v>1346.0160514145998</v>
      </c>
      <c r="AJ64" s="211">
        <f t="shared" si="48"/>
        <v>1390.8832531284197</v>
      </c>
      <c r="AK64" s="211">
        <f t="shared" si="48"/>
        <v>1435.7504548422398</v>
      </c>
      <c r="AL64" s="211">
        <f t="shared" si="48"/>
        <v>1480.6176565560597</v>
      </c>
      <c r="AM64" s="211">
        <f t="shared" si="48"/>
        <v>1525.4848582698796</v>
      </c>
      <c r="AN64" s="211">
        <f t="shared" ref="AN64:BF64" si="49">((AN$41-$H$4)/1000)*$AI$27*(($C$8/70)^$AU$27)</f>
        <v>1570.3520599836997</v>
      </c>
      <c r="AO64" s="211">
        <f t="shared" si="49"/>
        <v>1615.2192616975196</v>
      </c>
      <c r="AP64" s="211">
        <f t="shared" si="49"/>
        <v>1660.0864634113398</v>
      </c>
      <c r="AQ64" s="211">
        <f t="shared" si="49"/>
        <v>1704.9536651251597</v>
      </c>
      <c r="AR64" s="211">
        <f t="shared" si="49"/>
        <v>1749.8208668389796</v>
      </c>
      <c r="AS64" s="211">
        <f t="shared" si="49"/>
        <v>1794.6880685527997</v>
      </c>
      <c r="AT64" s="211">
        <f t="shared" si="49"/>
        <v>1839.5552702666196</v>
      </c>
      <c r="AU64" s="211">
        <f t="shared" si="49"/>
        <v>1884.4224719804397</v>
      </c>
      <c r="AV64" s="211">
        <f t="shared" si="49"/>
        <v>1929.2896736942596</v>
      </c>
      <c r="AW64" s="211">
        <f t="shared" si="49"/>
        <v>1974.1568754080797</v>
      </c>
      <c r="AX64" s="211">
        <f t="shared" si="49"/>
        <v>2019.0240771218996</v>
      </c>
      <c r="AY64" s="211">
        <f t="shared" si="49"/>
        <v>2063.8912788357193</v>
      </c>
      <c r="AZ64" s="211">
        <f t="shared" si="49"/>
        <v>2108.7584805495399</v>
      </c>
      <c r="BA64" s="211">
        <f t="shared" si="49"/>
        <v>2153.6256822633595</v>
      </c>
      <c r="BB64" s="211">
        <f t="shared" si="49"/>
        <v>2198.4928839771796</v>
      </c>
      <c r="BC64" s="211">
        <f t="shared" si="49"/>
        <v>2243.3600856909998</v>
      </c>
      <c r="BD64" s="211">
        <f t="shared" si="49"/>
        <v>2288.2272874048194</v>
      </c>
      <c r="BE64" s="211">
        <f t="shared" si="49"/>
        <v>2333.0944891186396</v>
      </c>
      <c r="BF64" s="211">
        <f t="shared" si="49"/>
        <v>2377.9616908324597</v>
      </c>
      <c r="BG64" s="13" t="str">
        <f t="array" ref="BG64">INDEX(E64:E64&amp;"."&amp;F64:F64&amp;"."&amp;$J$41:$BF$41&amp;"."&amp;G64:G64,IFERROR(MATCH($C$10,$J64:$BF64),0))</f>
        <v>140.240.1750.4ТК</v>
      </c>
    </row>
    <row r="65" spans="1:66" hidden="1" x14ac:dyDescent="0.25">
      <c r="A65" s="737"/>
      <c r="B65" s="702" t="str">
        <f t="shared" si="5"/>
        <v>КР.140.260.ХХХ.4ТК</v>
      </c>
      <c r="C65" s="703"/>
      <c r="D65" s="209" t="s">
        <v>79</v>
      </c>
      <c r="E65" s="210">
        <v>140</v>
      </c>
      <c r="F65" s="210">
        <v>260</v>
      </c>
      <c r="G65" s="209" t="s">
        <v>140</v>
      </c>
      <c r="H65" s="211">
        <f t="shared" ref="H65:AM65" si="50">((H$41-$H$4)/1000)*$AJ$27*(($C$8/70)^$AV$27)</f>
        <v>145.71045771218996</v>
      </c>
      <c r="I65" s="211">
        <f t="shared" si="50"/>
        <v>194.28061028291998</v>
      </c>
      <c r="J65" s="211">
        <f t="shared" si="50"/>
        <v>242.85076285364997</v>
      </c>
      <c r="K65" s="211">
        <f t="shared" si="50"/>
        <v>291.42091542437993</v>
      </c>
      <c r="L65" s="211">
        <f t="shared" si="50"/>
        <v>339.99106799510992</v>
      </c>
      <c r="M65" s="211">
        <f t="shared" si="50"/>
        <v>388.56122056583996</v>
      </c>
      <c r="N65" s="211">
        <f t="shared" si="50"/>
        <v>437.13137313656995</v>
      </c>
      <c r="O65" s="211">
        <f t="shared" si="50"/>
        <v>485.70152570729994</v>
      </c>
      <c r="P65" s="211">
        <f t="shared" si="50"/>
        <v>534.27167827802998</v>
      </c>
      <c r="Q65" s="211">
        <f t="shared" si="50"/>
        <v>582.84183084875986</v>
      </c>
      <c r="R65" s="211">
        <f t="shared" si="50"/>
        <v>631.41198341948996</v>
      </c>
      <c r="S65" s="211">
        <f t="shared" si="50"/>
        <v>679.98213599021983</v>
      </c>
      <c r="T65" s="211">
        <f t="shared" si="50"/>
        <v>728.55228856094993</v>
      </c>
      <c r="U65" s="211">
        <f t="shared" si="50"/>
        <v>777.12244113167992</v>
      </c>
      <c r="V65" s="211">
        <f t="shared" si="50"/>
        <v>825.69259370240991</v>
      </c>
      <c r="W65" s="211">
        <f t="shared" si="50"/>
        <v>874.2627462731399</v>
      </c>
      <c r="X65" s="211">
        <f t="shared" si="50"/>
        <v>922.83289884386988</v>
      </c>
      <c r="Y65" s="211">
        <f t="shared" si="50"/>
        <v>971.40305141459987</v>
      </c>
      <c r="Z65" s="211">
        <f t="shared" si="50"/>
        <v>1019.9732039853299</v>
      </c>
      <c r="AA65" s="211">
        <f t="shared" si="50"/>
        <v>1068.54335655606</v>
      </c>
      <c r="AB65" s="211">
        <f t="shared" si="50"/>
        <v>1117.1135091267897</v>
      </c>
      <c r="AC65" s="211">
        <f t="shared" si="50"/>
        <v>1165.6836616975197</v>
      </c>
      <c r="AD65" s="211">
        <f t="shared" si="50"/>
        <v>1214.2538142682499</v>
      </c>
      <c r="AE65" s="211">
        <f t="shared" si="50"/>
        <v>1262.8239668389799</v>
      </c>
      <c r="AF65" s="211">
        <f t="shared" si="50"/>
        <v>1311.3941194097099</v>
      </c>
      <c r="AG65" s="211">
        <f t="shared" si="50"/>
        <v>1359.9642719804397</v>
      </c>
      <c r="AH65" s="211">
        <f t="shared" si="50"/>
        <v>1408.5344245511699</v>
      </c>
      <c r="AI65" s="211">
        <f t="shared" si="50"/>
        <v>1457.1045771218999</v>
      </c>
      <c r="AJ65" s="211">
        <f t="shared" si="50"/>
        <v>1505.6747296926299</v>
      </c>
      <c r="AK65" s="211">
        <f t="shared" si="50"/>
        <v>1554.2448822633598</v>
      </c>
      <c r="AL65" s="211">
        <f t="shared" si="50"/>
        <v>1602.8150348340896</v>
      </c>
      <c r="AM65" s="211">
        <f t="shared" si="50"/>
        <v>1651.3851874048198</v>
      </c>
      <c r="AN65" s="211">
        <f t="shared" ref="AN65:BF65" si="51">((AN$41-$H$4)/1000)*$AJ$27*(($C$8/70)^$AV$27)</f>
        <v>1699.9553399755498</v>
      </c>
      <c r="AO65" s="211">
        <f t="shared" si="51"/>
        <v>1748.5254925462798</v>
      </c>
      <c r="AP65" s="211">
        <f t="shared" si="51"/>
        <v>1797.0956451170098</v>
      </c>
      <c r="AQ65" s="211">
        <f t="shared" si="51"/>
        <v>1845.6657976877398</v>
      </c>
      <c r="AR65" s="211">
        <f t="shared" si="51"/>
        <v>1894.2359502584698</v>
      </c>
      <c r="AS65" s="211">
        <f t="shared" si="51"/>
        <v>1942.8061028291997</v>
      </c>
      <c r="AT65" s="211">
        <f t="shared" si="51"/>
        <v>1991.3762553999295</v>
      </c>
      <c r="AU65" s="211">
        <f t="shared" si="51"/>
        <v>2039.9464079706597</v>
      </c>
      <c r="AV65" s="211">
        <f t="shared" si="51"/>
        <v>2088.5165605413895</v>
      </c>
      <c r="AW65" s="211">
        <f t="shared" si="51"/>
        <v>2137.0867131121199</v>
      </c>
      <c r="AX65" s="211">
        <f t="shared" si="51"/>
        <v>2185.6568656828499</v>
      </c>
      <c r="AY65" s="211">
        <f t="shared" si="51"/>
        <v>2234.2270182535794</v>
      </c>
      <c r="AZ65" s="211">
        <f t="shared" si="51"/>
        <v>2282.7971708243099</v>
      </c>
      <c r="BA65" s="211">
        <f t="shared" si="51"/>
        <v>2331.3673233950394</v>
      </c>
      <c r="BB65" s="211">
        <f t="shared" si="51"/>
        <v>2379.9374759657699</v>
      </c>
      <c r="BC65" s="211">
        <f t="shared" si="51"/>
        <v>2428.5076285364999</v>
      </c>
      <c r="BD65" s="211">
        <f t="shared" si="51"/>
        <v>2477.0777811072294</v>
      </c>
      <c r="BE65" s="211">
        <f t="shared" si="51"/>
        <v>2525.6479336779598</v>
      </c>
      <c r="BF65" s="211">
        <f t="shared" si="51"/>
        <v>2574.2180862486894</v>
      </c>
      <c r="BG65" s="13" t="str">
        <f t="array" ref="BG65">INDEX(E65:E65&amp;"."&amp;F65:F65&amp;"."&amp;$J$41:$BF$41&amp;"."&amp;G65:G65,IFERROR(MATCH($C$10,$J65:$BF65),0))</f>
        <v>140.260.1650.4ТК</v>
      </c>
    </row>
    <row r="66" spans="1:66" x14ac:dyDescent="0.25">
      <c r="A66" s="737"/>
      <c r="B66" s="702" t="str">
        <f t="shared" si="5"/>
        <v>КР.140.290.ХХХ.6ТП</v>
      </c>
      <c r="C66" s="703"/>
      <c r="D66" s="209" t="s">
        <v>79</v>
      </c>
      <c r="E66" s="210">
        <v>140</v>
      </c>
      <c r="F66" s="210">
        <v>290</v>
      </c>
      <c r="G66" s="209" t="s">
        <v>141</v>
      </c>
      <c r="H66" s="211">
        <f t="shared" ref="H66:AM66" si="52">((H$41-$H$4)/1000)*$AK$27*(($C$8/70)^$AW$27)</f>
        <v>167.25225599999996</v>
      </c>
      <c r="I66" s="211">
        <f t="shared" si="52"/>
        <v>223.00300799999997</v>
      </c>
      <c r="J66" s="211">
        <f t="shared" si="52"/>
        <v>278.75375999999994</v>
      </c>
      <c r="K66" s="211">
        <f t="shared" si="52"/>
        <v>334.50451199999992</v>
      </c>
      <c r="L66" s="211">
        <f t="shared" si="52"/>
        <v>390.2552639999999</v>
      </c>
      <c r="M66" s="211">
        <f t="shared" si="52"/>
        <v>446.00601599999993</v>
      </c>
      <c r="N66" s="211">
        <f t="shared" si="52"/>
        <v>501.75676799999991</v>
      </c>
      <c r="O66" s="211">
        <f t="shared" si="52"/>
        <v>557.50751999999989</v>
      </c>
      <c r="P66" s="211">
        <f t="shared" si="52"/>
        <v>613.25827199999992</v>
      </c>
      <c r="Q66" s="211">
        <f t="shared" si="52"/>
        <v>669.00902399999984</v>
      </c>
      <c r="R66" s="211">
        <f t="shared" si="52"/>
        <v>724.75977599999987</v>
      </c>
      <c r="S66" s="211">
        <f t="shared" si="52"/>
        <v>780.51052799999979</v>
      </c>
      <c r="T66" s="211">
        <f t="shared" si="52"/>
        <v>836.26127999999983</v>
      </c>
      <c r="U66" s="211">
        <f t="shared" si="52"/>
        <v>892.01203199999986</v>
      </c>
      <c r="V66" s="211">
        <f t="shared" si="52"/>
        <v>947.76278399999978</v>
      </c>
      <c r="W66" s="211">
        <f t="shared" si="52"/>
        <v>1003.5135359999998</v>
      </c>
      <c r="X66" s="211">
        <f t="shared" si="52"/>
        <v>1059.2642879999996</v>
      </c>
      <c r="Y66" s="211">
        <f t="shared" si="52"/>
        <v>1115.0150399999998</v>
      </c>
      <c r="Z66" s="211">
        <f t="shared" si="52"/>
        <v>1170.7657919999999</v>
      </c>
      <c r="AA66" s="211">
        <f t="shared" si="52"/>
        <v>1226.5165439999998</v>
      </c>
      <c r="AB66" s="211">
        <f t="shared" si="52"/>
        <v>1282.2672959999995</v>
      </c>
      <c r="AC66" s="211">
        <f t="shared" si="52"/>
        <v>1338.0180479999997</v>
      </c>
      <c r="AD66" s="211">
        <f t="shared" si="52"/>
        <v>1393.7687999999998</v>
      </c>
      <c r="AE66" s="211">
        <f t="shared" si="52"/>
        <v>1449.5195519999997</v>
      </c>
      <c r="AF66" s="211">
        <f t="shared" si="52"/>
        <v>1505.2703039999999</v>
      </c>
      <c r="AG66" s="211">
        <f t="shared" si="52"/>
        <v>1561.0210559999996</v>
      </c>
      <c r="AH66" s="211">
        <f t="shared" si="52"/>
        <v>1616.7718079999995</v>
      </c>
      <c r="AI66" s="211">
        <f t="shared" si="52"/>
        <v>1672.5225599999997</v>
      </c>
      <c r="AJ66" s="211">
        <f t="shared" si="52"/>
        <v>1728.2733119999998</v>
      </c>
      <c r="AK66" s="211">
        <f t="shared" si="52"/>
        <v>1784.0240639999997</v>
      </c>
      <c r="AL66" s="211">
        <f t="shared" si="52"/>
        <v>1839.7748159999994</v>
      </c>
      <c r="AM66" s="211">
        <f t="shared" si="52"/>
        <v>1895.5255679999996</v>
      </c>
      <c r="AN66" s="211">
        <f t="shared" ref="AN66:BF66" si="53">((AN$41-$H$4)/1000)*$AK$27*(($C$8/70)^$AW$27)</f>
        <v>1951.2763199999995</v>
      </c>
      <c r="AO66" s="211">
        <f t="shared" si="53"/>
        <v>2007.0270719999996</v>
      </c>
      <c r="AP66" s="211">
        <f t="shared" si="53"/>
        <v>2062.7778239999998</v>
      </c>
      <c r="AQ66" s="211">
        <f t="shared" si="53"/>
        <v>2118.5285759999992</v>
      </c>
      <c r="AR66" s="211">
        <f t="shared" si="53"/>
        <v>2174.2793279999996</v>
      </c>
      <c r="AS66" s="211">
        <f t="shared" si="53"/>
        <v>2230.0300799999995</v>
      </c>
      <c r="AT66" s="211">
        <f t="shared" si="53"/>
        <v>2285.7808319999995</v>
      </c>
      <c r="AU66" s="211">
        <f t="shared" si="53"/>
        <v>2341.5315839999998</v>
      </c>
      <c r="AV66" s="211">
        <f t="shared" si="53"/>
        <v>2397.2823359999993</v>
      </c>
      <c r="AW66" s="211">
        <f t="shared" si="53"/>
        <v>2453.0330879999997</v>
      </c>
      <c r="AX66" s="211">
        <f t="shared" si="53"/>
        <v>2508.7838399999996</v>
      </c>
      <c r="AY66" s="211">
        <f t="shared" si="53"/>
        <v>2564.5345919999991</v>
      </c>
      <c r="AZ66" s="211">
        <f t="shared" si="53"/>
        <v>2620.2853439999994</v>
      </c>
      <c r="BA66" s="211">
        <f t="shared" si="53"/>
        <v>2676.0360959999994</v>
      </c>
      <c r="BB66" s="211">
        <f t="shared" si="53"/>
        <v>2731.7868479999997</v>
      </c>
      <c r="BC66" s="211">
        <f t="shared" si="53"/>
        <v>2787.5375999999997</v>
      </c>
      <c r="BD66" s="211">
        <f t="shared" si="53"/>
        <v>2843.2883519999991</v>
      </c>
      <c r="BE66" s="211">
        <f t="shared" si="53"/>
        <v>2899.0391039999995</v>
      </c>
      <c r="BF66" s="211">
        <f t="shared" si="53"/>
        <v>2954.7898559999994</v>
      </c>
      <c r="BG66" s="13" t="str">
        <f t="array" ref="BG66">INDEX(E66:E66&amp;"."&amp;F66:F66&amp;"."&amp;$J$41:$BF$41&amp;"."&amp;G66:G66,IFERROR(MATCH($C$10,$J66:$BF66),0))</f>
        <v>140.290.1500.6ТП</v>
      </c>
    </row>
    <row r="67" spans="1:66" x14ac:dyDescent="0.25">
      <c r="A67" s="737"/>
      <c r="B67" s="702" t="str">
        <f t="shared" si="5"/>
        <v>КР.140.340.ХХХ.6ТП</v>
      </c>
      <c r="C67" s="703"/>
      <c r="D67" s="209" t="s">
        <v>79</v>
      </c>
      <c r="E67" s="210">
        <v>140</v>
      </c>
      <c r="F67" s="210">
        <v>340</v>
      </c>
      <c r="G67" s="209" t="s">
        <v>141</v>
      </c>
      <c r="H67" s="211">
        <f t="shared" ref="H67:AM67" si="54">((H$41-$H$4)/1000)*$AL$27*(($C$8/70)^$AX$27)</f>
        <v>176.231124789935</v>
      </c>
      <c r="I67" s="211">
        <f t="shared" si="54"/>
        <v>234.9748330532467</v>
      </c>
      <c r="J67" s="211">
        <f t="shared" si="54"/>
        <v>293.71854131655834</v>
      </c>
      <c r="K67" s="211">
        <f t="shared" si="54"/>
        <v>352.46224957986999</v>
      </c>
      <c r="L67" s="211">
        <f t="shared" si="54"/>
        <v>411.20595784318164</v>
      </c>
      <c r="M67" s="211">
        <f t="shared" si="54"/>
        <v>469.9496661064934</v>
      </c>
      <c r="N67" s="211">
        <f t="shared" si="54"/>
        <v>528.69337436980504</v>
      </c>
      <c r="O67" s="211">
        <f t="shared" si="54"/>
        <v>587.43708263311669</v>
      </c>
      <c r="P67" s="211">
        <f t="shared" si="54"/>
        <v>646.18079089642845</v>
      </c>
      <c r="Q67" s="211">
        <f t="shared" si="54"/>
        <v>704.92449915973998</v>
      </c>
      <c r="R67" s="211">
        <f t="shared" si="54"/>
        <v>763.66820742305174</v>
      </c>
      <c r="S67" s="211">
        <f t="shared" si="54"/>
        <v>822.41191568636327</v>
      </c>
      <c r="T67" s="211">
        <f t="shared" si="54"/>
        <v>881.15562394967503</v>
      </c>
      <c r="U67" s="211">
        <f t="shared" si="54"/>
        <v>939.89933221298679</v>
      </c>
      <c r="V67" s="211">
        <f t="shared" si="54"/>
        <v>998.64304047629832</v>
      </c>
      <c r="W67" s="211">
        <f t="shared" si="54"/>
        <v>1057.3867487396101</v>
      </c>
      <c r="X67" s="211">
        <f t="shared" si="54"/>
        <v>1116.1304570029217</v>
      </c>
      <c r="Y67" s="211">
        <f t="shared" si="54"/>
        <v>1174.8741652662334</v>
      </c>
      <c r="Z67" s="211">
        <f t="shared" si="54"/>
        <v>1233.617873529545</v>
      </c>
      <c r="AA67" s="211">
        <f t="shared" si="54"/>
        <v>1292.3615817928569</v>
      </c>
      <c r="AB67" s="211">
        <f t="shared" si="54"/>
        <v>1351.1052900561683</v>
      </c>
      <c r="AC67" s="211">
        <f t="shared" si="54"/>
        <v>1409.84899831948</v>
      </c>
      <c r="AD67" s="211">
        <f t="shared" si="54"/>
        <v>1468.5927065827918</v>
      </c>
      <c r="AE67" s="211">
        <f t="shared" si="54"/>
        <v>1527.3364148461035</v>
      </c>
      <c r="AF67" s="211">
        <f t="shared" si="54"/>
        <v>1586.0801231094151</v>
      </c>
      <c r="AG67" s="211">
        <f t="shared" si="54"/>
        <v>1644.8238313727265</v>
      </c>
      <c r="AH67" s="211">
        <f t="shared" si="54"/>
        <v>1703.5675396360384</v>
      </c>
      <c r="AI67" s="211">
        <f t="shared" si="54"/>
        <v>1762.3112478993501</v>
      </c>
      <c r="AJ67" s="211">
        <f t="shared" si="54"/>
        <v>1821.0549561626617</v>
      </c>
      <c r="AK67" s="211">
        <f t="shared" si="54"/>
        <v>1879.7986644259736</v>
      </c>
      <c r="AL67" s="211">
        <f t="shared" si="54"/>
        <v>1938.542372689285</v>
      </c>
      <c r="AM67" s="211">
        <f t="shared" si="54"/>
        <v>1997.2860809525966</v>
      </c>
      <c r="AN67" s="211">
        <f t="shared" ref="AN67:BF67" si="55">((AN$41-$H$4)/1000)*$AL$27*(($C$8/70)^$AX$27)</f>
        <v>2056.0297892159083</v>
      </c>
      <c r="AO67" s="211">
        <f t="shared" si="55"/>
        <v>2114.7734974792202</v>
      </c>
      <c r="AP67" s="211">
        <f t="shared" si="55"/>
        <v>2173.517205742532</v>
      </c>
      <c r="AQ67" s="211">
        <f t="shared" si="55"/>
        <v>2232.2609140058435</v>
      </c>
      <c r="AR67" s="211">
        <f t="shared" si="55"/>
        <v>2291.0046222691549</v>
      </c>
      <c r="AS67" s="211">
        <f t="shared" si="55"/>
        <v>2349.7483305324668</v>
      </c>
      <c r="AT67" s="211">
        <f t="shared" si="55"/>
        <v>2408.4920387957782</v>
      </c>
      <c r="AU67" s="211">
        <f t="shared" si="55"/>
        <v>2467.23574705909</v>
      </c>
      <c r="AV67" s="211">
        <f t="shared" si="55"/>
        <v>2525.9794553224015</v>
      </c>
      <c r="AW67" s="211">
        <f t="shared" si="55"/>
        <v>2584.7231635857138</v>
      </c>
      <c r="AX67" s="211">
        <f t="shared" si="55"/>
        <v>2643.4668718490252</v>
      </c>
      <c r="AY67" s="211">
        <f t="shared" si="55"/>
        <v>2702.2105801123366</v>
      </c>
      <c r="AZ67" s="211">
        <f t="shared" si="55"/>
        <v>2760.9542883756485</v>
      </c>
      <c r="BA67" s="211">
        <f t="shared" si="55"/>
        <v>2819.6979966389599</v>
      </c>
      <c r="BB67" s="211">
        <f t="shared" si="55"/>
        <v>2878.4417049022718</v>
      </c>
      <c r="BC67" s="211">
        <f t="shared" si="55"/>
        <v>2937.1854131655837</v>
      </c>
      <c r="BD67" s="211">
        <f t="shared" si="55"/>
        <v>2995.9291214288951</v>
      </c>
      <c r="BE67" s="211">
        <f t="shared" si="55"/>
        <v>3054.672829692207</v>
      </c>
      <c r="BF67" s="211">
        <f t="shared" si="55"/>
        <v>3113.4165379555184</v>
      </c>
      <c r="BG67" s="13" t="str">
        <f t="array" ref="BG67">INDEX(E67:E67&amp;"."&amp;F67:F67&amp;"."&amp;$J$41:$BF$41&amp;"."&amp;G67:G67,IFERROR(MATCH($C$10,$J67:$BF67),0))</f>
        <v>140.340.1450.6ТП</v>
      </c>
    </row>
    <row r="68" spans="1:66" x14ac:dyDescent="0.25">
      <c r="A68" s="737"/>
      <c r="B68" s="702" t="str">
        <f t="shared" si="5"/>
        <v>КР.140.380.ХХХ.8ТП</v>
      </c>
      <c r="C68" s="703"/>
      <c r="D68" s="209" t="s">
        <v>79</v>
      </c>
      <c r="E68" s="210">
        <v>140</v>
      </c>
      <c r="F68" s="210">
        <v>380</v>
      </c>
      <c r="G68" s="209" t="s">
        <v>142</v>
      </c>
      <c r="H68" s="211">
        <f t="shared" ref="H68:AM68" si="56">((H$41-$H$4)/1000)*$AM$27*(($C$8/70)^$AY$27)</f>
        <v>190.62234416142445</v>
      </c>
      <c r="I68" s="211">
        <f t="shared" si="56"/>
        <v>254.16312554856597</v>
      </c>
      <c r="J68" s="211">
        <f t="shared" si="56"/>
        <v>317.70390693570744</v>
      </c>
      <c r="K68" s="211">
        <f t="shared" si="56"/>
        <v>381.2446883228489</v>
      </c>
      <c r="L68" s="211">
        <f t="shared" si="56"/>
        <v>444.78546970999037</v>
      </c>
      <c r="M68" s="211">
        <f t="shared" si="56"/>
        <v>508.32625109713194</v>
      </c>
      <c r="N68" s="211">
        <f t="shared" si="56"/>
        <v>571.86703248427341</v>
      </c>
      <c r="O68" s="211">
        <f t="shared" si="56"/>
        <v>635.40781387141487</v>
      </c>
      <c r="P68" s="211">
        <f t="shared" si="56"/>
        <v>698.94859525855645</v>
      </c>
      <c r="Q68" s="211">
        <f t="shared" si="56"/>
        <v>762.4893766456978</v>
      </c>
      <c r="R68" s="211">
        <f t="shared" si="56"/>
        <v>826.03015803283938</v>
      </c>
      <c r="S68" s="211">
        <f t="shared" si="56"/>
        <v>889.57093941998073</v>
      </c>
      <c r="T68" s="211">
        <f t="shared" si="56"/>
        <v>953.11172080712231</v>
      </c>
      <c r="U68" s="211">
        <f t="shared" si="56"/>
        <v>1016.6525021942639</v>
      </c>
      <c r="V68" s="211">
        <f t="shared" si="56"/>
        <v>1080.1932835814052</v>
      </c>
      <c r="W68" s="211">
        <f t="shared" si="56"/>
        <v>1143.7340649685468</v>
      </c>
      <c r="X68" s="211">
        <f t="shared" si="56"/>
        <v>1207.2748463556882</v>
      </c>
      <c r="Y68" s="211">
        <f t="shared" si="56"/>
        <v>1270.8156277428297</v>
      </c>
      <c r="Z68" s="211">
        <f t="shared" si="56"/>
        <v>1334.3564091299713</v>
      </c>
      <c r="AA68" s="211">
        <f t="shared" si="56"/>
        <v>1397.8971905171129</v>
      </c>
      <c r="AB68" s="211">
        <f t="shared" si="56"/>
        <v>1461.437971904254</v>
      </c>
      <c r="AC68" s="211">
        <f t="shared" si="56"/>
        <v>1524.9787532913956</v>
      </c>
      <c r="AD68" s="211">
        <f t="shared" si="56"/>
        <v>1588.5195346785372</v>
      </c>
      <c r="AE68" s="211">
        <f t="shared" si="56"/>
        <v>1652.0603160656788</v>
      </c>
      <c r="AF68" s="211">
        <f t="shared" si="56"/>
        <v>1715.6010974528203</v>
      </c>
      <c r="AG68" s="211">
        <f t="shared" si="56"/>
        <v>1779.1418788399615</v>
      </c>
      <c r="AH68" s="211">
        <f t="shared" si="56"/>
        <v>1842.682660227103</v>
      </c>
      <c r="AI68" s="211">
        <f t="shared" si="56"/>
        <v>1906.2234416142446</v>
      </c>
      <c r="AJ68" s="211">
        <f t="shared" si="56"/>
        <v>1969.7642230013862</v>
      </c>
      <c r="AK68" s="211">
        <f t="shared" si="56"/>
        <v>2033.3050043885278</v>
      </c>
      <c r="AL68" s="211">
        <f t="shared" si="56"/>
        <v>2096.8457857756689</v>
      </c>
      <c r="AM68" s="211">
        <f t="shared" si="56"/>
        <v>2160.3865671628105</v>
      </c>
      <c r="AN68" s="211">
        <f t="shared" ref="AN68:BF68" si="57">((AN$41-$H$4)/1000)*$AM$27*(($C$8/70)^$AY$27)</f>
        <v>2223.9273485499521</v>
      </c>
      <c r="AO68" s="211">
        <f t="shared" si="57"/>
        <v>2287.4681299370936</v>
      </c>
      <c r="AP68" s="211">
        <f t="shared" si="57"/>
        <v>2351.0089113242352</v>
      </c>
      <c r="AQ68" s="211">
        <f t="shared" si="57"/>
        <v>2414.5496927113763</v>
      </c>
      <c r="AR68" s="211">
        <f t="shared" si="57"/>
        <v>2478.0904740985179</v>
      </c>
      <c r="AS68" s="211">
        <f t="shared" si="57"/>
        <v>2541.6312554856595</v>
      </c>
      <c r="AT68" s="211">
        <f t="shared" si="57"/>
        <v>2605.1720368728006</v>
      </c>
      <c r="AU68" s="211">
        <f t="shared" si="57"/>
        <v>2668.7128182599427</v>
      </c>
      <c r="AV68" s="211">
        <f t="shared" si="57"/>
        <v>2732.2535996470838</v>
      </c>
      <c r="AW68" s="211">
        <f t="shared" si="57"/>
        <v>2795.7943810342258</v>
      </c>
      <c r="AX68" s="211">
        <f t="shared" si="57"/>
        <v>2859.3351624213669</v>
      </c>
      <c r="AY68" s="211">
        <f t="shared" si="57"/>
        <v>2922.8759438085081</v>
      </c>
      <c r="AZ68" s="211">
        <f t="shared" si="57"/>
        <v>2986.4167251956501</v>
      </c>
      <c r="BA68" s="211">
        <f t="shared" si="57"/>
        <v>3049.9575065827912</v>
      </c>
      <c r="BB68" s="211">
        <f t="shared" si="57"/>
        <v>3113.4982879699332</v>
      </c>
      <c r="BC68" s="211">
        <f t="shared" si="57"/>
        <v>3177.0390693570744</v>
      </c>
      <c r="BD68" s="211">
        <f t="shared" si="57"/>
        <v>3240.5798507442155</v>
      </c>
      <c r="BE68" s="211">
        <f t="shared" si="57"/>
        <v>3304.1206321313575</v>
      </c>
      <c r="BF68" s="211">
        <f t="shared" si="57"/>
        <v>3367.6614135184986</v>
      </c>
      <c r="BG68" s="13" t="str">
        <f t="array" ref="BG68">INDEX(E68:E68&amp;"."&amp;F68:F68&amp;"."&amp;$J$41:$BF$41&amp;"."&amp;G68:G68,IFERROR(MATCH($C$10,$J68:$BF68),0))</f>
        <v>140.380.1350.8ТП</v>
      </c>
    </row>
    <row r="69" spans="1:66" ht="15.75" thickBot="1" x14ac:dyDescent="0.3">
      <c r="A69" s="737"/>
      <c r="B69" s="708" t="str">
        <f t="shared" si="5"/>
        <v>КР.140.420.ХХХ.8ТП</v>
      </c>
      <c r="C69" s="709"/>
      <c r="D69" s="209" t="s">
        <v>79</v>
      </c>
      <c r="E69" s="210">
        <v>140</v>
      </c>
      <c r="F69" s="210">
        <v>420</v>
      </c>
      <c r="G69" s="209" t="s">
        <v>142</v>
      </c>
      <c r="H69" s="211">
        <f t="shared" ref="H69:AM69" si="58">((H$41-$H$4)/1000)*$AN$27*(($C$8/70)^$AZ$27)</f>
        <v>204.71885583857545</v>
      </c>
      <c r="I69" s="211">
        <f t="shared" si="58"/>
        <v>272.95847445143397</v>
      </c>
      <c r="J69" s="211">
        <f t="shared" si="58"/>
        <v>341.19809306429244</v>
      </c>
      <c r="K69" s="211">
        <f t="shared" si="58"/>
        <v>409.4377116771509</v>
      </c>
      <c r="L69" s="211">
        <f t="shared" si="58"/>
        <v>477.67733029000937</v>
      </c>
      <c r="M69" s="211">
        <f t="shared" si="58"/>
        <v>545.91694890286794</v>
      </c>
      <c r="N69" s="211">
        <f t="shared" si="58"/>
        <v>614.15656751572635</v>
      </c>
      <c r="O69" s="211">
        <f t="shared" si="58"/>
        <v>682.39618612858487</v>
      </c>
      <c r="P69" s="211">
        <f t="shared" si="58"/>
        <v>750.63580474144339</v>
      </c>
      <c r="Q69" s="211">
        <f t="shared" si="58"/>
        <v>818.8754233543018</v>
      </c>
      <c r="R69" s="211">
        <f t="shared" si="58"/>
        <v>887.11504196716032</v>
      </c>
      <c r="S69" s="211">
        <f t="shared" si="58"/>
        <v>955.35466058001873</v>
      </c>
      <c r="T69" s="211">
        <f t="shared" si="58"/>
        <v>1023.5942791928774</v>
      </c>
      <c r="U69" s="211">
        <f t="shared" si="58"/>
        <v>1091.8338978057359</v>
      </c>
      <c r="V69" s="211">
        <f t="shared" si="58"/>
        <v>1160.0735164185942</v>
      </c>
      <c r="W69" s="211">
        <f t="shared" si="58"/>
        <v>1228.3131350314527</v>
      </c>
      <c r="X69" s="211">
        <f t="shared" si="58"/>
        <v>1296.5527536443112</v>
      </c>
      <c r="Y69" s="211">
        <f t="shared" si="58"/>
        <v>1364.7923722571697</v>
      </c>
      <c r="Z69" s="211">
        <f t="shared" si="58"/>
        <v>1433.0319908700283</v>
      </c>
      <c r="AA69" s="211">
        <f t="shared" si="58"/>
        <v>1501.2716094828868</v>
      </c>
      <c r="AB69" s="211">
        <f t="shared" si="58"/>
        <v>1569.5112280957451</v>
      </c>
      <c r="AC69" s="211">
        <f t="shared" si="58"/>
        <v>1637.7508467086036</v>
      </c>
      <c r="AD69" s="211">
        <f t="shared" si="58"/>
        <v>1705.9904653214621</v>
      </c>
      <c r="AE69" s="211">
        <f t="shared" si="58"/>
        <v>1774.2300839343206</v>
      </c>
      <c r="AF69" s="211">
        <f t="shared" si="58"/>
        <v>1842.4697025471792</v>
      </c>
      <c r="AG69" s="211">
        <f t="shared" si="58"/>
        <v>1910.7093211600375</v>
      </c>
      <c r="AH69" s="211">
        <f t="shared" si="58"/>
        <v>1978.948939772896</v>
      </c>
      <c r="AI69" s="211">
        <f t="shared" si="58"/>
        <v>2047.1885583857547</v>
      </c>
      <c r="AJ69" s="211">
        <f t="shared" si="58"/>
        <v>2115.4281769986133</v>
      </c>
      <c r="AK69" s="211">
        <f t="shared" si="58"/>
        <v>2183.6677956114718</v>
      </c>
      <c r="AL69" s="211">
        <f t="shared" si="58"/>
        <v>2251.9074142243298</v>
      </c>
      <c r="AM69" s="211">
        <f t="shared" si="58"/>
        <v>2320.1470328371884</v>
      </c>
      <c r="AN69" s="211">
        <f t="shared" ref="AN69:BF69" si="59">((AN$41-$H$4)/1000)*$AN$27*(($C$8/70)^$AZ$27)</f>
        <v>2388.3866514500469</v>
      </c>
      <c r="AO69" s="211">
        <f t="shared" si="59"/>
        <v>2456.6262700629054</v>
      </c>
      <c r="AP69" s="211">
        <f t="shared" si="59"/>
        <v>2524.8658886757639</v>
      </c>
      <c r="AQ69" s="211">
        <f t="shared" si="59"/>
        <v>2593.1055072886224</v>
      </c>
      <c r="AR69" s="211">
        <f t="shared" si="59"/>
        <v>2661.345125901481</v>
      </c>
      <c r="AS69" s="211">
        <f t="shared" si="59"/>
        <v>2729.5847445143395</v>
      </c>
      <c r="AT69" s="211">
        <f t="shared" si="59"/>
        <v>2797.8243631271976</v>
      </c>
      <c r="AU69" s="211">
        <f t="shared" si="59"/>
        <v>2866.0639817400565</v>
      </c>
      <c r="AV69" s="211">
        <f t="shared" si="59"/>
        <v>2934.3036003529151</v>
      </c>
      <c r="AW69" s="211">
        <f t="shared" si="59"/>
        <v>3002.5432189657736</v>
      </c>
      <c r="AX69" s="211">
        <f t="shared" si="59"/>
        <v>3070.7828375786321</v>
      </c>
      <c r="AY69" s="211">
        <f t="shared" si="59"/>
        <v>3139.0224561914902</v>
      </c>
      <c r="AZ69" s="211">
        <f t="shared" si="59"/>
        <v>3207.2620748043491</v>
      </c>
      <c r="BA69" s="211">
        <f t="shared" si="59"/>
        <v>3275.5016934172072</v>
      </c>
      <c r="BB69" s="211">
        <f t="shared" si="59"/>
        <v>3343.7413120300662</v>
      </c>
      <c r="BC69" s="211">
        <f t="shared" si="59"/>
        <v>3411.9809306429242</v>
      </c>
      <c r="BD69" s="211">
        <f t="shared" si="59"/>
        <v>3480.2205492557828</v>
      </c>
      <c r="BE69" s="211">
        <f t="shared" si="59"/>
        <v>3548.4601678686413</v>
      </c>
      <c r="BF69" s="211">
        <f t="shared" si="59"/>
        <v>3616.6997864814998</v>
      </c>
      <c r="BG69" s="13" t="str">
        <f t="array" ref="BG69">INDEX(E69:E69&amp;"."&amp;F69:F69&amp;"."&amp;$J$41:$BF$41&amp;"."&amp;G69:G69,IFERROR(MATCH($C$10,$J69:$BF69),0))</f>
        <v>140.420.1300.8ТП</v>
      </c>
    </row>
    <row r="70" spans="1:66" hidden="1" x14ac:dyDescent="0.25">
      <c r="A70" s="737"/>
      <c r="B70" s="710" t="str">
        <f>D70&amp;"."&amp;E70&amp;"."&amp;F70&amp;"."&amp;"ХХХ"&amp;"."&amp;G70</f>
        <v>КР.150.180.ХХХ.4ТК</v>
      </c>
      <c r="C70" s="711"/>
      <c r="D70" s="212" t="s">
        <v>79</v>
      </c>
      <c r="E70" s="213">
        <v>150</v>
      </c>
      <c r="F70" s="213">
        <v>180</v>
      </c>
      <c r="G70" s="212" t="s">
        <v>140</v>
      </c>
      <c r="H70" s="214">
        <f t="shared" ref="H70:AM70" si="60">((H$41-$H$4)/1000)*$AH$28*(($C$8/70)^$AT$28)</f>
        <v>108.89009999999999</v>
      </c>
      <c r="I70" s="214">
        <f t="shared" si="60"/>
        <v>145.18680000000001</v>
      </c>
      <c r="J70" s="214">
        <f t="shared" si="60"/>
        <v>181.48349999999999</v>
      </c>
      <c r="K70" s="214">
        <f t="shared" si="60"/>
        <v>217.78019999999998</v>
      </c>
      <c r="L70" s="214">
        <f t="shared" si="60"/>
        <v>254.07689999999997</v>
      </c>
      <c r="M70" s="214">
        <f t="shared" si="60"/>
        <v>290.37360000000001</v>
      </c>
      <c r="N70" s="214">
        <f t="shared" si="60"/>
        <v>326.6703</v>
      </c>
      <c r="O70" s="214">
        <f t="shared" si="60"/>
        <v>362.96699999999998</v>
      </c>
      <c r="P70" s="214">
        <f t="shared" si="60"/>
        <v>399.26370000000003</v>
      </c>
      <c r="Q70" s="214">
        <f t="shared" si="60"/>
        <v>435.56039999999996</v>
      </c>
      <c r="R70" s="214">
        <f t="shared" si="60"/>
        <v>471.8571</v>
      </c>
      <c r="S70" s="214">
        <f t="shared" si="60"/>
        <v>508.15379999999993</v>
      </c>
      <c r="T70" s="214">
        <f t="shared" si="60"/>
        <v>544.45049999999992</v>
      </c>
      <c r="U70" s="214">
        <f t="shared" si="60"/>
        <v>580.74720000000002</v>
      </c>
      <c r="V70" s="214">
        <f t="shared" si="60"/>
        <v>617.04390000000001</v>
      </c>
      <c r="W70" s="214">
        <f t="shared" si="60"/>
        <v>653.34059999999999</v>
      </c>
      <c r="X70" s="214">
        <f t="shared" si="60"/>
        <v>689.63729999999998</v>
      </c>
      <c r="Y70" s="214">
        <f t="shared" si="60"/>
        <v>725.93399999999997</v>
      </c>
      <c r="Z70" s="214">
        <f t="shared" si="60"/>
        <v>762.23069999999996</v>
      </c>
      <c r="AA70" s="214">
        <f t="shared" si="60"/>
        <v>798.52740000000006</v>
      </c>
      <c r="AB70" s="214">
        <f t="shared" si="60"/>
        <v>834.82409999999993</v>
      </c>
      <c r="AC70" s="214">
        <f t="shared" si="60"/>
        <v>871.12079999999992</v>
      </c>
      <c r="AD70" s="214">
        <f t="shared" si="60"/>
        <v>907.41750000000002</v>
      </c>
      <c r="AE70" s="214">
        <f t="shared" si="60"/>
        <v>943.71420000000001</v>
      </c>
      <c r="AF70" s="214">
        <f t="shared" si="60"/>
        <v>980.01089999999999</v>
      </c>
      <c r="AG70" s="214">
        <f t="shared" si="60"/>
        <v>1016.3075999999999</v>
      </c>
      <c r="AH70" s="214">
        <f t="shared" si="60"/>
        <v>1052.6043</v>
      </c>
      <c r="AI70" s="214">
        <f t="shared" si="60"/>
        <v>1088.9009999999998</v>
      </c>
      <c r="AJ70" s="214">
        <f t="shared" si="60"/>
        <v>1125.1976999999999</v>
      </c>
      <c r="AK70" s="214">
        <f t="shared" si="60"/>
        <v>1161.4944</v>
      </c>
      <c r="AL70" s="214">
        <f t="shared" si="60"/>
        <v>1197.7910999999999</v>
      </c>
      <c r="AM70" s="214">
        <f t="shared" si="60"/>
        <v>1234.0878</v>
      </c>
      <c r="AN70" s="214">
        <f t="shared" ref="AN70:BF70" si="61">((AN$41-$H$4)/1000)*$AH$28*(($C$8/70)^$AT$28)</f>
        <v>1270.3844999999999</v>
      </c>
      <c r="AO70" s="214">
        <f t="shared" si="61"/>
        <v>1306.6812</v>
      </c>
      <c r="AP70" s="214">
        <f t="shared" si="61"/>
        <v>1342.9779000000001</v>
      </c>
      <c r="AQ70" s="214">
        <f t="shared" si="61"/>
        <v>1379.2746</v>
      </c>
      <c r="AR70" s="214">
        <f t="shared" si="61"/>
        <v>1415.5712999999998</v>
      </c>
      <c r="AS70" s="214">
        <f t="shared" si="61"/>
        <v>1451.8679999999999</v>
      </c>
      <c r="AT70" s="214">
        <f t="shared" si="61"/>
        <v>1488.1646999999998</v>
      </c>
      <c r="AU70" s="214">
        <f t="shared" si="61"/>
        <v>1524.4613999999999</v>
      </c>
      <c r="AV70" s="214">
        <f t="shared" si="61"/>
        <v>1560.7580999999998</v>
      </c>
      <c r="AW70" s="214">
        <f t="shared" si="61"/>
        <v>1597.0548000000001</v>
      </c>
      <c r="AX70" s="214">
        <f t="shared" si="61"/>
        <v>1633.3515</v>
      </c>
      <c r="AY70" s="214">
        <f t="shared" si="61"/>
        <v>1669.6481999999999</v>
      </c>
      <c r="AZ70" s="214">
        <f t="shared" si="61"/>
        <v>1705.9449</v>
      </c>
      <c r="BA70" s="214">
        <f t="shared" si="61"/>
        <v>1742.2415999999998</v>
      </c>
      <c r="BB70" s="214">
        <f t="shared" si="61"/>
        <v>1778.5383000000002</v>
      </c>
      <c r="BC70" s="214">
        <f t="shared" si="61"/>
        <v>1814.835</v>
      </c>
      <c r="BD70" s="214">
        <f t="shared" si="61"/>
        <v>1851.1316999999997</v>
      </c>
      <c r="BE70" s="214">
        <f t="shared" si="61"/>
        <v>1887.4284</v>
      </c>
      <c r="BF70" s="214">
        <f t="shared" si="61"/>
        <v>1923.7250999999999</v>
      </c>
      <c r="BG70" s="13" t="str">
        <f t="array" ref="BG70">INDEX(E70:E70&amp;"."&amp;F70:F70&amp;"."&amp;$J$41:$BF$41&amp;"."&amp;G70:G70,IFERROR(MATCH($C$10,$J70:$BF70),0))</f>
        <v>150.180.2100.4ТК</v>
      </c>
    </row>
    <row r="71" spans="1:66" hidden="1" x14ac:dyDescent="0.25">
      <c r="A71" s="737"/>
      <c r="B71" s="700" t="str">
        <f t="shared" ref="B71:B83" si="62">D71&amp;"."&amp;E71&amp;"."&amp;F71&amp;"."&amp;"ХХХ"&amp;"."&amp;G71</f>
        <v>КР.150.240.ХХХ.4ТК</v>
      </c>
      <c r="C71" s="701"/>
      <c r="D71" s="215" t="s">
        <v>79</v>
      </c>
      <c r="E71" s="216">
        <v>150</v>
      </c>
      <c r="F71" s="216">
        <v>240</v>
      </c>
      <c r="G71" s="215" t="s">
        <v>140</v>
      </c>
      <c r="H71" s="217">
        <f t="shared" ref="H71:AM71" si="63">((H$41-$H$4)/1000)*$AI$28*(($C$8/70)^$AU$28)</f>
        <v>139.48352864399999</v>
      </c>
      <c r="I71" s="217">
        <f t="shared" si="63"/>
        <v>185.97803819199999</v>
      </c>
      <c r="J71" s="217">
        <f t="shared" si="63"/>
        <v>232.47254773999998</v>
      </c>
      <c r="K71" s="217">
        <f t="shared" si="63"/>
        <v>278.96705728799998</v>
      </c>
      <c r="L71" s="217">
        <f t="shared" si="63"/>
        <v>325.46156683599997</v>
      </c>
      <c r="M71" s="217">
        <f t="shared" si="63"/>
        <v>371.95607638399997</v>
      </c>
      <c r="N71" s="217">
        <f t="shared" si="63"/>
        <v>418.45058593199997</v>
      </c>
      <c r="O71" s="217">
        <f t="shared" si="63"/>
        <v>464.94509547999996</v>
      </c>
      <c r="P71" s="217">
        <f t="shared" si="63"/>
        <v>511.43960502800002</v>
      </c>
      <c r="Q71" s="217">
        <f t="shared" si="63"/>
        <v>557.93411457599996</v>
      </c>
      <c r="R71" s="217">
        <f t="shared" si="63"/>
        <v>604.42862412399995</v>
      </c>
      <c r="S71" s="217">
        <f t="shared" si="63"/>
        <v>650.92313367199995</v>
      </c>
      <c r="T71" s="217">
        <f t="shared" si="63"/>
        <v>697.41764321999995</v>
      </c>
      <c r="U71" s="217">
        <f t="shared" si="63"/>
        <v>743.91215276799994</v>
      </c>
      <c r="V71" s="217">
        <f t="shared" si="63"/>
        <v>790.40666231599994</v>
      </c>
      <c r="W71" s="217">
        <f t="shared" si="63"/>
        <v>836.90117186399993</v>
      </c>
      <c r="X71" s="217">
        <f t="shared" si="63"/>
        <v>883.39568141199993</v>
      </c>
      <c r="Y71" s="217">
        <f t="shared" si="63"/>
        <v>929.89019095999993</v>
      </c>
      <c r="Z71" s="217">
        <f t="shared" si="63"/>
        <v>976.38470050799992</v>
      </c>
      <c r="AA71" s="217">
        <f t="shared" si="63"/>
        <v>1022.879210056</v>
      </c>
      <c r="AB71" s="217">
        <f t="shared" si="63"/>
        <v>1069.3737196039999</v>
      </c>
      <c r="AC71" s="217">
        <f t="shared" si="63"/>
        <v>1115.8682291519999</v>
      </c>
      <c r="AD71" s="217">
        <f t="shared" si="63"/>
        <v>1162.3627386999999</v>
      </c>
      <c r="AE71" s="217">
        <f t="shared" si="63"/>
        <v>1208.8572482479999</v>
      </c>
      <c r="AF71" s="217">
        <f t="shared" si="63"/>
        <v>1255.3517577959999</v>
      </c>
      <c r="AG71" s="217">
        <f t="shared" si="63"/>
        <v>1301.8462673439999</v>
      </c>
      <c r="AH71" s="217">
        <f t="shared" si="63"/>
        <v>1348.3407768919999</v>
      </c>
      <c r="AI71" s="217">
        <f t="shared" si="63"/>
        <v>1394.8352864399999</v>
      </c>
      <c r="AJ71" s="217">
        <f t="shared" si="63"/>
        <v>1441.3297959879999</v>
      </c>
      <c r="AK71" s="217">
        <f t="shared" si="63"/>
        <v>1487.8243055359999</v>
      </c>
      <c r="AL71" s="217">
        <f t="shared" si="63"/>
        <v>1534.3188150839999</v>
      </c>
      <c r="AM71" s="217">
        <f t="shared" si="63"/>
        <v>1580.8133246319999</v>
      </c>
      <c r="AN71" s="217">
        <f t="shared" ref="AN71:BF71" si="64">((AN$41-$H$4)/1000)*$AI$28*(($C$8/70)^$AU$28)</f>
        <v>1627.3078341799999</v>
      </c>
      <c r="AO71" s="217">
        <f t="shared" si="64"/>
        <v>1673.8023437279999</v>
      </c>
      <c r="AP71" s="217">
        <f t="shared" si="64"/>
        <v>1720.2968532759999</v>
      </c>
      <c r="AQ71" s="217">
        <f t="shared" si="64"/>
        <v>1766.7913628239999</v>
      </c>
      <c r="AR71" s="217">
        <f t="shared" si="64"/>
        <v>1813.2858723719999</v>
      </c>
      <c r="AS71" s="217">
        <f t="shared" si="64"/>
        <v>1859.7803819199999</v>
      </c>
      <c r="AT71" s="217">
        <f t="shared" si="64"/>
        <v>1906.2748914679996</v>
      </c>
      <c r="AU71" s="217">
        <f t="shared" si="64"/>
        <v>1952.7694010159998</v>
      </c>
      <c r="AV71" s="217">
        <f t="shared" si="64"/>
        <v>1999.2639105639998</v>
      </c>
      <c r="AW71" s="217">
        <f t="shared" si="64"/>
        <v>2045.7584201120001</v>
      </c>
      <c r="AX71" s="217">
        <f t="shared" si="64"/>
        <v>2092.2529296599996</v>
      </c>
      <c r="AY71" s="217">
        <f t="shared" si="64"/>
        <v>2138.7474392079998</v>
      </c>
      <c r="AZ71" s="217">
        <f t="shared" si="64"/>
        <v>2185.2419487560001</v>
      </c>
      <c r="BA71" s="217">
        <f t="shared" si="64"/>
        <v>2231.7364583039998</v>
      </c>
      <c r="BB71" s="217">
        <f t="shared" si="64"/>
        <v>2278.230967852</v>
      </c>
      <c r="BC71" s="217">
        <f t="shared" si="64"/>
        <v>2324.7254773999998</v>
      </c>
      <c r="BD71" s="217">
        <f t="shared" si="64"/>
        <v>2371.2199869479996</v>
      </c>
      <c r="BE71" s="217">
        <f t="shared" si="64"/>
        <v>2417.7144964959998</v>
      </c>
      <c r="BF71" s="217">
        <f t="shared" si="64"/>
        <v>2464.2090060439996</v>
      </c>
      <c r="BG71" s="13" t="str">
        <f t="array" ref="BG71">INDEX(E71:E71&amp;"."&amp;F71:F71&amp;"."&amp;$J$41:$BF$41&amp;"."&amp;G71:G71,IFERROR(MATCH($C$10,$J71:$BF71),0))</f>
        <v>150.240.1700.4ТК</v>
      </c>
    </row>
    <row r="72" spans="1:66" hidden="1" x14ac:dyDescent="0.25">
      <c r="A72" s="737"/>
      <c r="B72" s="700" t="str">
        <f t="shared" si="62"/>
        <v>КР.150.260.ХХХ.4ТК</v>
      </c>
      <c r="C72" s="701"/>
      <c r="D72" s="215" t="s">
        <v>79</v>
      </c>
      <c r="E72" s="216">
        <v>150</v>
      </c>
      <c r="F72" s="216">
        <v>260</v>
      </c>
      <c r="G72" s="215" t="s">
        <v>140</v>
      </c>
      <c r="H72" s="217">
        <f t="shared" ref="H72:AM72" si="65">((H$41-$H$4)/1000)*$AJ$28*(($C$8/70)^$AV$28)</f>
        <v>150.99529296599999</v>
      </c>
      <c r="I72" s="217">
        <f t="shared" si="65"/>
        <v>201.32705728799999</v>
      </c>
      <c r="J72" s="217">
        <f t="shared" si="65"/>
        <v>251.65882160999999</v>
      </c>
      <c r="K72" s="217">
        <f t="shared" si="65"/>
        <v>301.99058593199999</v>
      </c>
      <c r="L72" s="217">
        <f t="shared" si="65"/>
        <v>352.32235025399996</v>
      </c>
      <c r="M72" s="217">
        <f t="shared" si="65"/>
        <v>402.65411457599998</v>
      </c>
      <c r="N72" s="217">
        <f t="shared" si="65"/>
        <v>452.98587889800001</v>
      </c>
      <c r="O72" s="217">
        <f t="shared" si="65"/>
        <v>503.31764321999998</v>
      </c>
      <c r="P72" s="217">
        <f t="shared" si="65"/>
        <v>553.64940754200006</v>
      </c>
      <c r="Q72" s="217">
        <f t="shared" si="65"/>
        <v>603.98117186399998</v>
      </c>
      <c r="R72" s="217">
        <f t="shared" si="65"/>
        <v>654.312936186</v>
      </c>
      <c r="S72" s="217">
        <f t="shared" si="65"/>
        <v>704.64470050799991</v>
      </c>
      <c r="T72" s="217">
        <f t="shared" si="65"/>
        <v>754.97646482999994</v>
      </c>
      <c r="U72" s="217">
        <f t="shared" si="65"/>
        <v>805.30822915199997</v>
      </c>
      <c r="V72" s="217">
        <f t="shared" si="65"/>
        <v>855.63999347399999</v>
      </c>
      <c r="W72" s="217">
        <f t="shared" si="65"/>
        <v>905.97175779600002</v>
      </c>
      <c r="X72" s="217">
        <f t="shared" si="65"/>
        <v>956.30352211799993</v>
      </c>
      <c r="Y72" s="217">
        <f t="shared" si="65"/>
        <v>1006.63528644</v>
      </c>
      <c r="Z72" s="217">
        <f t="shared" si="65"/>
        <v>1056.9670507620001</v>
      </c>
      <c r="AA72" s="217">
        <f t="shared" si="65"/>
        <v>1107.2988150840001</v>
      </c>
      <c r="AB72" s="217">
        <f t="shared" si="65"/>
        <v>1157.6305794059999</v>
      </c>
      <c r="AC72" s="217">
        <f t="shared" si="65"/>
        <v>1207.962343728</v>
      </c>
      <c r="AD72" s="217">
        <f t="shared" si="65"/>
        <v>1258.29410805</v>
      </c>
      <c r="AE72" s="217">
        <f t="shared" si="65"/>
        <v>1308.625872372</v>
      </c>
      <c r="AF72" s="217">
        <f t="shared" si="65"/>
        <v>1358.957636694</v>
      </c>
      <c r="AG72" s="217">
        <f t="shared" si="65"/>
        <v>1409.2894010159998</v>
      </c>
      <c r="AH72" s="217">
        <f t="shared" si="65"/>
        <v>1459.6211653379999</v>
      </c>
      <c r="AI72" s="217">
        <f t="shared" si="65"/>
        <v>1509.9529296599999</v>
      </c>
      <c r="AJ72" s="217">
        <f t="shared" si="65"/>
        <v>1560.2846939819999</v>
      </c>
      <c r="AK72" s="217">
        <f t="shared" si="65"/>
        <v>1610.6164583039999</v>
      </c>
      <c r="AL72" s="217">
        <f t="shared" si="65"/>
        <v>1660.9482226259997</v>
      </c>
      <c r="AM72" s="217">
        <f t="shared" si="65"/>
        <v>1711.279986948</v>
      </c>
      <c r="AN72" s="217">
        <f t="shared" ref="AN72:BF72" si="66">((AN$41-$H$4)/1000)*$AJ$28*(($C$8/70)^$AV$28)</f>
        <v>1761.61175127</v>
      </c>
      <c r="AO72" s="217">
        <f t="shared" si="66"/>
        <v>1811.943515592</v>
      </c>
      <c r="AP72" s="217">
        <f t="shared" si="66"/>
        <v>1862.2752799140001</v>
      </c>
      <c r="AQ72" s="217">
        <f t="shared" si="66"/>
        <v>1912.6070442359999</v>
      </c>
      <c r="AR72" s="217">
        <f t="shared" si="66"/>
        <v>1962.9388085579999</v>
      </c>
      <c r="AS72" s="217">
        <f t="shared" si="66"/>
        <v>2013.2705728799999</v>
      </c>
      <c r="AT72" s="217">
        <f t="shared" si="66"/>
        <v>2063.6023372019999</v>
      </c>
      <c r="AU72" s="217">
        <f t="shared" si="66"/>
        <v>2113.9341015240002</v>
      </c>
      <c r="AV72" s="217">
        <f t="shared" si="66"/>
        <v>2164.265865846</v>
      </c>
      <c r="AW72" s="217">
        <f t="shared" si="66"/>
        <v>2214.5976301680003</v>
      </c>
      <c r="AX72" s="217">
        <f t="shared" si="66"/>
        <v>2264.92939449</v>
      </c>
      <c r="AY72" s="217">
        <f t="shared" si="66"/>
        <v>2315.2611588119998</v>
      </c>
      <c r="AZ72" s="217">
        <f t="shared" si="66"/>
        <v>2365.5929231340001</v>
      </c>
      <c r="BA72" s="217">
        <f t="shared" si="66"/>
        <v>2415.9246874559999</v>
      </c>
      <c r="BB72" s="217">
        <f t="shared" si="66"/>
        <v>2466.2564517780002</v>
      </c>
      <c r="BC72" s="217">
        <f t="shared" si="66"/>
        <v>2516.5882161</v>
      </c>
      <c r="BD72" s="217">
        <f t="shared" si="66"/>
        <v>2566.9199804219998</v>
      </c>
      <c r="BE72" s="217">
        <f t="shared" si="66"/>
        <v>2617.251744744</v>
      </c>
      <c r="BF72" s="217">
        <f t="shared" si="66"/>
        <v>2667.5835090659998</v>
      </c>
      <c r="BG72" s="13" t="str">
        <f t="array" ref="BG72">INDEX(E72:E72&amp;"."&amp;F72:F72&amp;"."&amp;$J$41:$BF$41&amp;"."&amp;G72:G72,IFERROR(MATCH($C$10,$J72:$BF72),0))</f>
        <v>150.260.1600.4ТК</v>
      </c>
    </row>
    <row r="73" spans="1:66" hidden="1" x14ac:dyDescent="0.25">
      <c r="A73" s="737"/>
      <c r="B73" s="700" t="str">
        <f t="shared" si="62"/>
        <v>КР.150.290.ХХХ.6ТП</v>
      </c>
      <c r="C73" s="701"/>
      <c r="D73" s="215" t="s">
        <v>79</v>
      </c>
      <c r="E73" s="216">
        <v>150</v>
      </c>
      <c r="F73" s="216">
        <v>290</v>
      </c>
      <c r="G73" s="215" t="s">
        <v>141</v>
      </c>
      <c r="H73" s="217">
        <f t="shared" ref="H73:AM73" si="67">((H$41-$H$4)/1000)*$AK$28*(($C$8/70)^$AW$28)</f>
        <v>173.31839999999997</v>
      </c>
      <c r="I73" s="217">
        <f t="shared" si="67"/>
        <v>231.09119999999999</v>
      </c>
      <c r="J73" s="217">
        <f t="shared" si="67"/>
        <v>288.86399999999998</v>
      </c>
      <c r="K73" s="217">
        <f t="shared" si="67"/>
        <v>346.63679999999994</v>
      </c>
      <c r="L73" s="217">
        <f t="shared" si="67"/>
        <v>404.40959999999995</v>
      </c>
      <c r="M73" s="217">
        <f t="shared" si="67"/>
        <v>462.18239999999997</v>
      </c>
      <c r="N73" s="217">
        <f t="shared" si="67"/>
        <v>519.95519999999999</v>
      </c>
      <c r="O73" s="217">
        <f t="shared" si="67"/>
        <v>577.72799999999995</v>
      </c>
      <c r="P73" s="217">
        <f t="shared" si="67"/>
        <v>635.50080000000003</v>
      </c>
      <c r="Q73" s="217">
        <f t="shared" si="67"/>
        <v>693.27359999999987</v>
      </c>
      <c r="R73" s="217">
        <f t="shared" si="67"/>
        <v>751.04639999999995</v>
      </c>
      <c r="S73" s="217">
        <f t="shared" si="67"/>
        <v>808.81919999999991</v>
      </c>
      <c r="T73" s="217">
        <f t="shared" si="67"/>
        <v>866.59199999999987</v>
      </c>
      <c r="U73" s="217">
        <f t="shared" si="67"/>
        <v>924.36479999999995</v>
      </c>
      <c r="V73" s="217">
        <f t="shared" si="67"/>
        <v>982.13759999999991</v>
      </c>
      <c r="W73" s="217">
        <f t="shared" si="67"/>
        <v>1039.9104</v>
      </c>
      <c r="X73" s="217">
        <f t="shared" si="67"/>
        <v>1097.6831999999999</v>
      </c>
      <c r="Y73" s="217">
        <f t="shared" si="67"/>
        <v>1155.4559999999999</v>
      </c>
      <c r="Z73" s="217">
        <f t="shared" si="67"/>
        <v>1213.2287999999999</v>
      </c>
      <c r="AA73" s="217">
        <f t="shared" si="67"/>
        <v>1271.0016000000001</v>
      </c>
      <c r="AB73" s="217">
        <f t="shared" si="67"/>
        <v>1328.7743999999998</v>
      </c>
      <c r="AC73" s="217">
        <f t="shared" si="67"/>
        <v>1386.5471999999997</v>
      </c>
      <c r="AD73" s="217">
        <f t="shared" si="67"/>
        <v>1444.32</v>
      </c>
      <c r="AE73" s="217">
        <f t="shared" si="67"/>
        <v>1502.0927999999999</v>
      </c>
      <c r="AF73" s="217">
        <f t="shared" si="67"/>
        <v>1559.8656000000001</v>
      </c>
      <c r="AG73" s="217">
        <f t="shared" si="67"/>
        <v>1617.6383999999998</v>
      </c>
      <c r="AH73" s="217">
        <f t="shared" si="67"/>
        <v>1675.4111999999998</v>
      </c>
      <c r="AI73" s="217">
        <f t="shared" si="67"/>
        <v>1733.1839999999997</v>
      </c>
      <c r="AJ73" s="217">
        <f t="shared" si="67"/>
        <v>1790.9567999999999</v>
      </c>
      <c r="AK73" s="217">
        <f t="shared" si="67"/>
        <v>1848.7295999999999</v>
      </c>
      <c r="AL73" s="217">
        <f t="shared" si="67"/>
        <v>1906.5023999999996</v>
      </c>
      <c r="AM73" s="217">
        <f t="shared" si="67"/>
        <v>1964.2751999999998</v>
      </c>
      <c r="AN73" s="217">
        <f t="shared" ref="AN73:BF73" si="68">((AN$41-$H$4)/1000)*$AK$28*(($C$8/70)^$AW$28)</f>
        <v>2022.0479999999998</v>
      </c>
      <c r="AO73" s="217">
        <f t="shared" si="68"/>
        <v>2079.8208</v>
      </c>
      <c r="AP73" s="217">
        <f t="shared" si="68"/>
        <v>2137.5936000000002</v>
      </c>
      <c r="AQ73" s="217">
        <f t="shared" si="68"/>
        <v>2195.3663999999999</v>
      </c>
      <c r="AR73" s="217">
        <f t="shared" si="68"/>
        <v>2253.1391999999996</v>
      </c>
      <c r="AS73" s="217">
        <f t="shared" si="68"/>
        <v>2310.9119999999998</v>
      </c>
      <c r="AT73" s="217">
        <f t="shared" si="68"/>
        <v>2368.6847999999995</v>
      </c>
      <c r="AU73" s="217">
        <f t="shared" si="68"/>
        <v>2426.4575999999997</v>
      </c>
      <c r="AV73" s="217">
        <f t="shared" si="68"/>
        <v>2484.2303999999995</v>
      </c>
      <c r="AW73" s="217">
        <f t="shared" si="68"/>
        <v>2542.0032000000001</v>
      </c>
      <c r="AX73" s="217">
        <f t="shared" si="68"/>
        <v>2599.7759999999998</v>
      </c>
      <c r="AY73" s="217">
        <f t="shared" si="68"/>
        <v>2657.5487999999996</v>
      </c>
      <c r="AZ73" s="217">
        <f t="shared" si="68"/>
        <v>2715.3215999999998</v>
      </c>
      <c r="BA73" s="217">
        <f t="shared" si="68"/>
        <v>2773.0943999999995</v>
      </c>
      <c r="BB73" s="217">
        <f t="shared" si="68"/>
        <v>2830.8672000000001</v>
      </c>
      <c r="BC73" s="217">
        <f t="shared" si="68"/>
        <v>2888.64</v>
      </c>
      <c r="BD73" s="217">
        <f t="shared" si="68"/>
        <v>2946.4127999999996</v>
      </c>
      <c r="BE73" s="217">
        <f t="shared" si="68"/>
        <v>3004.1855999999998</v>
      </c>
      <c r="BF73" s="217">
        <f t="shared" si="68"/>
        <v>3061.9583999999995</v>
      </c>
      <c r="BG73" s="13" t="str">
        <f t="array" ref="BG73">INDEX(E73:E73&amp;"."&amp;F73:F73&amp;"."&amp;$J$41:$BF$41&amp;"."&amp;G73:G73,IFERROR(MATCH($C$10,$J73:$BF73),0))</f>
        <v>150.290.1450.6ТП</v>
      </c>
    </row>
    <row r="74" spans="1:66" hidden="1" x14ac:dyDescent="0.25">
      <c r="A74" s="737"/>
      <c r="B74" s="700" t="str">
        <f t="shared" si="62"/>
        <v>КР.150.340.ХХХ.6ТП</v>
      </c>
      <c r="C74" s="701"/>
      <c r="D74" s="215" t="s">
        <v>79</v>
      </c>
      <c r="E74" s="216">
        <v>150</v>
      </c>
      <c r="F74" s="216">
        <v>340</v>
      </c>
      <c r="G74" s="215" t="s">
        <v>141</v>
      </c>
      <c r="H74" s="217">
        <f t="shared" ref="H74:AM74" si="69">((H$41-$H$4)/1000)*$AL$28*(($C$8/70)^$AX$28)</f>
        <v>182.62292724345599</v>
      </c>
      <c r="I74" s="217">
        <f t="shared" si="69"/>
        <v>243.49723632460802</v>
      </c>
      <c r="J74" s="217">
        <f t="shared" si="69"/>
        <v>304.37154540576</v>
      </c>
      <c r="K74" s="217">
        <f t="shared" si="69"/>
        <v>365.24585448691198</v>
      </c>
      <c r="L74" s="217">
        <f t="shared" si="69"/>
        <v>426.12016356806396</v>
      </c>
      <c r="M74" s="217">
        <f t="shared" si="69"/>
        <v>486.99447264921605</v>
      </c>
      <c r="N74" s="217">
        <f t="shared" si="69"/>
        <v>547.86878173036803</v>
      </c>
      <c r="O74" s="217">
        <f t="shared" si="69"/>
        <v>608.74309081152001</v>
      </c>
      <c r="P74" s="217">
        <f t="shared" si="69"/>
        <v>669.6173998926721</v>
      </c>
      <c r="Q74" s="217">
        <f t="shared" si="69"/>
        <v>730.49170897382396</v>
      </c>
      <c r="R74" s="217">
        <f t="shared" si="69"/>
        <v>791.36601805497605</v>
      </c>
      <c r="S74" s="217">
        <f t="shared" si="69"/>
        <v>852.24032713612792</v>
      </c>
      <c r="T74" s="217">
        <f t="shared" si="69"/>
        <v>913.11463621728001</v>
      </c>
      <c r="U74" s="217">
        <f t="shared" si="69"/>
        <v>973.9889452984321</v>
      </c>
      <c r="V74" s="217">
        <f t="shared" si="69"/>
        <v>1034.8632543795841</v>
      </c>
      <c r="W74" s="217">
        <f t="shared" si="69"/>
        <v>1095.7375634607361</v>
      </c>
      <c r="X74" s="217">
        <f t="shared" si="69"/>
        <v>1156.611872541888</v>
      </c>
      <c r="Y74" s="217">
        <f t="shared" si="69"/>
        <v>1217.48618162304</v>
      </c>
      <c r="Z74" s="217">
        <f t="shared" si="69"/>
        <v>1278.360490704192</v>
      </c>
      <c r="AA74" s="217">
        <f t="shared" si="69"/>
        <v>1339.2347997853442</v>
      </c>
      <c r="AB74" s="217">
        <f t="shared" si="69"/>
        <v>1400.1091088664959</v>
      </c>
      <c r="AC74" s="217">
        <f t="shared" si="69"/>
        <v>1460.9834179476479</v>
      </c>
      <c r="AD74" s="217">
        <f t="shared" si="69"/>
        <v>1521.8577270288001</v>
      </c>
      <c r="AE74" s="217">
        <f t="shared" si="69"/>
        <v>1582.7320361099521</v>
      </c>
      <c r="AF74" s="217">
        <f t="shared" si="69"/>
        <v>1643.6063451911041</v>
      </c>
      <c r="AG74" s="217">
        <f t="shared" si="69"/>
        <v>1704.4806542722558</v>
      </c>
      <c r="AH74" s="217">
        <f t="shared" si="69"/>
        <v>1765.354963353408</v>
      </c>
      <c r="AI74" s="217">
        <f t="shared" si="69"/>
        <v>1826.22927243456</v>
      </c>
      <c r="AJ74" s="217">
        <f t="shared" si="69"/>
        <v>1887.103581515712</v>
      </c>
      <c r="AK74" s="217">
        <f t="shared" si="69"/>
        <v>1947.9778905968642</v>
      </c>
      <c r="AL74" s="217">
        <f t="shared" si="69"/>
        <v>2008.8521996780159</v>
      </c>
      <c r="AM74" s="217">
        <f t="shared" si="69"/>
        <v>2069.7265087591682</v>
      </c>
      <c r="AN74" s="217">
        <f t="shared" ref="AN74:BF74" si="70">((AN$41-$H$4)/1000)*$AL$28*(($C$8/70)^$AX$28)</f>
        <v>2130.6008178403199</v>
      </c>
      <c r="AO74" s="217">
        <f t="shared" si="70"/>
        <v>2191.4751269214721</v>
      </c>
      <c r="AP74" s="217">
        <f t="shared" si="70"/>
        <v>2252.3494360026243</v>
      </c>
      <c r="AQ74" s="217">
        <f t="shared" si="70"/>
        <v>2313.2237450837761</v>
      </c>
      <c r="AR74" s="217">
        <f t="shared" si="70"/>
        <v>2374.0980541649278</v>
      </c>
      <c r="AS74" s="217">
        <f t="shared" si="70"/>
        <v>2434.97236324608</v>
      </c>
      <c r="AT74" s="217">
        <f t="shared" si="70"/>
        <v>2495.8466723272318</v>
      </c>
      <c r="AU74" s="217">
        <f t="shared" si="70"/>
        <v>2556.720981408384</v>
      </c>
      <c r="AV74" s="217">
        <f t="shared" si="70"/>
        <v>2617.5952904895357</v>
      </c>
      <c r="AW74" s="217">
        <f t="shared" si="70"/>
        <v>2678.4695995706884</v>
      </c>
      <c r="AX74" s="217">
        <f t="shared" si="70"/>
        <v>2739.3439086518401</v>
      </c>
      <c r="AY74" s="217">
        <f t="shared" si="70"/>
        <v>2800.2182177329919</v>
      </c>
      <c r="AZ74" s="217">
        <f t="shared" si="70"/>
        <v>2861.0925268141441</v>
      </c>
      <c r="BA74" s="217">
        <f t="shared" si="70"/>
        <v>2921.9668358952958</v>
      </c>
      <c r="BB74" s="217">
        <f t="shared" si="70"/>
        <v>2982.841144976448</v>
      </c>
      <c r="BC74" s="217">
        <f t="shared" si="70"/>
        <v>3043.7154540576003</v>
      </c>
      <c r="BD74" s="217">
        <f t="shared" si="70"/>
        <v>3104.589763138752</v>
      </c>
      <c r="BE74" s="217">
        <f t="shared" si="70"/>
        <v>3165.4640722199042</v>
      </c>
      <c r="BF74" s="217">
        <f t="shared" si="70"/>
        <v>3226.338381301056</v>
      </c>
      <c r="BG74" s="13" t="str">
        <f t="array" ref="BG74">INDEX(E74:E74&amp;"."&amp;F74:F74&amp;"."&amp;$J$41:$BF$41&amp;"."&amp;G74:G74,IFERROR(MATCH($C$10,$J74:$BF74),0))</f>
        <v>150.340.1400.6ТП</v>
      </c>
    </row>
    <row r="75" spans="1:66" hidden="1" x14ac:dyDescent="0.25">
      <c r="A75" s="737"/>
      <c r="B75" s="700" t="str">
        <f t="shared" si="62"/>
        <v>КР.150.380.ХХХ.8ТП</v>
      </c>
      <c r="C75" s="701"/>
      <c r="D75" s="215" t="s">
        <v>79</v>
      </c>
      <c r="E75" s="216">
        <v>150</v>
      </c>
      <c r="F75" s="216">
        <v>380</v>
      </c>
      <c r="G75" s="215" t="s">
        <v>142</v>
      </c>
      <c r="H75" s="217">
        <f t="shared" ref="H75:AM75" si="71">((H$41-$H$4)/1000)*$AM$28*(($C$8/70)^$AY$28)</f>
        <v>197.53610793929997</v>
      </c>
      <c r="I75" s="217">
        <f t="shared" si="71"/>
        <v>263.38147725239997</v>
      </c>
      <c r="J75" s="217">
        <f t="shared" si="71"/>
        <v>329.22684656549995</v>
      </c>
      <c r="K75" s="217">
        <f t="shared" si="71"/>
        <v>395.07221587859993</v>
      </c>
      <c r="L75" s="217">
        <f t="shared" si="71"/>
        <v>460.91758519169991</v>
      </c>
      <c r="M75" s="217">
        <f t="shared" si="71"/>
        <v>526.76295450479995</v>
      </c>
      <c r="N75" s="217">
        <f t="shared" si="71"/>
        <v>592.60832381789999</v>
      </c>
      <c r="O75" s="217">
        <f t="shared" si="71"/>
        <v>658.45369313099991</v>
      </c>
      <c r="P75" s="217">
        <f t="shared" si="71"/>
        <v>724.29906244409995</v>
      </c>
      <c r="Q75" s="217">
        <f t="shared" si="71"/>
        <v>790.14443175719987</v>
      </c>
      <c r="R75" s="217">
        <f t="shared" si="71"/>
        <v>855.9898010702999</v>
      </c>
      <c r="S75" s="217">
        <f t="shared" si="71"/>
        <v>921.83517038339983</v>
      </c>
      <c r="T75" s="217">
        <f t="shared" si="71"/>
        <v>987.68053969649986</v>
      </c>
      <c r="U75" s="217">
        <f t="shared" si="71"/>
        <v>1053.5259090095999</v>
      </c>
      <c r="V75" s="217">
        <f t="shared" si="71"/>
        <v>1119.3712783226997</v>
      </c>
      <c r="W75" s="217">
        <f t="shared" si="71"/>
        <v>1185.2166476358</v>
      </c>
      <c r="X75" s="217">
        <f t="shared" si="71"/>
        <v>1251.0620169488998</v>
      </c>
      <c r="Y75" s="217">
        <f t="shared" si="71"/>
        <v>1316.9073862619998</v>
      </c>
      <c r="Z75" s="217">
        <f t="shared" si="71"/>
        <v>1382.7527555750999</v>
      </c>
      <c r="AA75" s="217">
        <f t="shared" si="71"/>
        <v>1448.5981248881999</v>
      </c>
      <c r="AB75" s="217">
        <f t="shared" si="71"/>
        <v>1514.4434942012997</v>
      </c>
      <c r="AC75" s="217">
        <f t="shared" si="71"/>
        <v>1580.2888635143997</v>
      </c>
      <c r="AD75" s="217">
        <f t="shared" si="71"/>
        <v>1646.1342328274998</v>
      </c>
      <c r="AE75" s="217">
        <f t="shared" si="71"/>
        <v>1711.9796021405998</v>
      </c>
      <c r="AF75" s="217">
        <f t="shared" si="71"/>
        <v>1777.8249714536998</v>
      </c>
      <c r="AG75" s="217">
        <f t="shared" si="71"/>
        <v>1843.6703407667997</v>
      </c>
      <c r="AH75" s="217">
        <f t="shared" si="71"/>
        <v>1909.5157100798997</v>
      </c>
      <c r="AI75" s="217">
        <f t="shared" si="71"/>
        <v>1975.3610793929997</v>
      </c>
      <c r="AJ75" s="217">
        <f t="shared" si="71"/>
        <v>2041.2064487060998</v>
      </c>
      <c r="AK75" s="217">
        <f t="shared" si="71"/>
        <v>2107.0518180191998</v>
      </c>
      <c r="AL75" s="217">
        <f t="shared" si="71"/>
        <v>2172.8971873322994</v>
      </c>
      <c r="AM75" s="217">
        <f t="shared" si="71"/>
        <v>2238.7425566453994</v>
      </c>
      <c r="AN75" s="217">
        <f t="shared" ref="AN75:BF75" si="72">((AN$41-$H$4)/1000)*$AM$28*(($C$8/70)^$AY$28)</f>
        <v>2304.5879259584999</v>
      </c>
      <c r="AO75" s="217">
        <f t="shared" si="72"/>
        <v>2370.4332952715999</v>
      </c>
      <c r="AP75" s="217">
        <f t="shared" si="72"/>
        <v>2436.2786645847</v>
      </c>
      <c r="AQ75" s="217">
        <f t="shared" si="72"/>
        <v>2502.1240338977996</v>
      </c>
      <c r="AR75" s="217">
        <f t="shared" si="72"/>
        <v>2567.9694032108996</v>
      </c>
      <c r="AS75" s="217">
        <f t="shared" si="72"/>
        <v>2633.8147725239996</v>
      </c>
      <c r="AT75" s="217">
        <f t="shared" si="72"/>
        <v>2699.6601418370992</v>
      </c>
      <c r="AU75" s="217">
        <f t="shared" si="72"/>
        <v>2765.5055111501997</v>
      </c>
      <c r="AV75" s="217">
        <f t="shared" si="72"/>
        <v>2831.3508804632993</v>
      </c>
      <c r="AW75" s="217">
        <f t="shared" si="72"/>
        <v>2897.1962497763998</v>
      </c>
      <c r="AX75" s="217">
        <f t="shared" si="72"/>
        <v>2963.0416190894994</v>
      </c>
      <c r="AY75" s="217">
        <f t="shared" si="72"/>
        <v>3028.8869884025994</v>
      </c>
      <c r="AZ75" s="217">
        <f t="shared" si="72"/>
        <v>3094.7323577156999</v>
      </c>
      <c r="BA75" s="217">
        <f t="shared" si="72"/>
        <v>3160.5777270287995</v>
      </c>
      <c r="BB75" s="217">
        <f t="shared" si="72"/>
        <v>3226.4230963419</v>
      </c>
      <c r="BC75" s="217">
        <f t="shared" si="72"/>
        <v>3292.2684656549995</v>
      </c>
      <c r="BD75" s="217">
        <f t="shared" si="72"/>
        <v>3358.1138349680991</v>
      </c>
      <c r="BE75" s="217">
        <f t="shared" si="72"/>
        <v>3423.9592042811996</v>
      </c>
      <c r="BF75" s="217">
        <f t="shared" si="72"/>
        <v>3489.8045735942992</v>
      </c>
      <c r="BG75" s="13" t="str">
        <f t="array" ref="BG75">INDEX(E75:E75&amp;"."&amp;F75:F75&amp;"."&amp;$J$41:$BF$41&amp;"."&amp;G75:G75,IFERROR(MATCH($C$10,$J75:$BF75),0))</f>
        <v>150.380.1300.8ТП</v>
      </c>
    </row>
    <row r="76" spans="1:66" ht="15.75" hidden="1" thickBot="1" x14ac:dyDescent="0.3">
      <c r="A76" s="737"/>
      <c r="B76" s="729" t="str">
        <f t="shared" si="62"/>
        <v>КР.150.420.ХХХ.8ТП</v>
      </c>
      <c r="C76" s="730"/>
      <c r="D76" s="215" t="s">
        <v>79</v>
      </c>
      <c r="E76" s="216">
        <v>150</v>
      </c>
      <c r="F76" s="216">
        <v>420</v>
      </c>
      <c r="G76" s="215" t="s">
        <v>142</v>
      </c>
      <c r="H76" s="217">
        <f t="shared" ref="H76:AM76" si="73">((H$41-$H$4)/1000)*$AN$28*(($C$8/70)^$AZ$28)</f>
        <v>212.14389206069995</v>
      </c>
      <c r="I76" s="217">
        <f t="shared" si="73"/>
        <v>282.85852274759998</v>
      </c>
      <c r="J76" s="217">
        <f t="shared" si="73"/>
        <v>353.57315343449994</v>
      </c>
      <c r="K76" s="217">
        <f t="shared" si="73"/>
        <v>424.28778412139991</v>
      </c>
      <c r="L76" s="217">
        <f t="shared" si="73"/>
        <v>495.00241480829987</v>
      </c>
      <c r="M76" s="217">
        <f t="shared" si="73"/>
        <v>565.71704549519995</v>
      </c>
      <c r="N76" s="217">
        <f t="shared" si="73"/>
        <v>636.43167618209986</v>
      </c>
      <c r="O76" s="217">
        <f t="shared" si="73"/>
        <v>707.14630686899989</v>
      </c>
      <c r="P76" s="217">
        <f t="shared" si="73"/>
        <v>777.86093755589991</v>
      </c>
      <c r="Q76" s="217">
        <f t="shared" si="73"/>
        <v>848.57556824279982</v>
      </c>
      <c r="R76" s="217">
        <f t="shared" si="73"/>
        <v>919.29019892969984</v>
      </c>
      <c r="S76" s="217">
        <f t="shared" si="73"/>
        <v>990.00482961659975</v>
      </c>
      <c r="T76" s="217">
        <f t="shared" si="73"/>
        <v>1060.7194603034998</v>
      </c>
      <c r="U76" s="217">
        <f t="shared" si="73"/>
        <v>1131.4340909903999</v>
      </c>
      <c r="V76" s="217">
        <f t="shared" si="73"/>
        <v>1202.1487216772998</v>
      </c>
      <c r="W76" s="217">
        <f t="shared" si="73"/>
        <v>1272.8633523641997</v>
      </c>
      <c r="X76" s="217">
        <f t="shared" si="73"/>
        <v>1343.5779830510996</v>
      </c>
      <c r="Y76" s="217">
        <f t="shared" si="73"/>
        <v>1414.2926137379998</v>
      </c>
      <c r="Z76" s="217">
        <f t="shared" si="73"/>
        <v>1485.0072444248999</v>
      </c>
      <c r="AA76" s="217">
        <f t="shared" si="73"/>
        <v>1555.7218751117998</v>
      </c>
      <c r="AB76" s="217">
        <f t="shared" si="73"/>
        <v>1626.4365057986995</v>
      </c>
      <c r="AC76" s="217">
        <f t="shared" si="73"/>
        <v>1697.1511364855996</v>
      </c>
      <c r="AD76" s="217">
        <f t="shared" si="73"/>
        <v>1767.8657671724998</v>
      </c>
      <c r="AE76" s="217">
        <f t="shared" si="73"/>
        <v>1838.5803978593997</v>
      </c>
      <c r="AF76" s="217">
        <f t="shared" si="73"/>
        <v>1909.2950285462998</v>
      </c>
      <c r="AG76" s="217">
        <f t="shared" si="73"/>
        <v>1980.0096592331995</v>
      </c>
      <c r="AH76" s="217">
        <f t="shared" si="73"/>
        <v>2050.7242899200996</v>
      </c>
      <c r="AI76" s="217">
        <f t="shared" si="73"/>
        <v>2121.4389206069995</v>
      </c>
      <c r="AJ76" s="217">
        <f t="shared" si="73"/>
        <v>2192.1535512938999</v>
      </c>
      <c r="AK76" s="217">
        <f t="shared" si="73"/>
        <v>2262.8681819807998</v>
      </c>
      <c r="AL76" s="217">
        <f t="shared" si="73"/>
        <v>2333.5828126676993</v>
      </c>
      <c r="AM76" s="217">
        <f t="shared" si="73"/>
        <v>2404.2974433545996</v>
      </c>
      <c r="AN76" s="217">
        <f t="shared" ref="AN76:BF76" si="74">((AN$41-$H$4)/1000)*$AN$28*(($C$8/70)^$AZ$28)</f>
        <v>2475.0120740414995</v>
      </c>
      <c r="AO76" s="217">
        <f t="shared" si="74"/>
        <v>2545.7267047283995</v>
      </c>
      <c r="AP76" s="217">
        <f t="shared" si="74"/>
        <v>2616.4413354152998</v>
      </c>
      <c r="AQ76" s="217">
        <f t="shared" si="74"/>
        <v>2687.1559661021993</v>
      </c>
      <c r="AR76" s="217">
        <f t="shared" si="74"/>
        <v>2757.8705967890996</v>
      </c>
      <c r="AS76" s="217">
        <f t="shared" si="74"/>
        <v>2828.5852274759995</v>
      </c>
      <c r="AT76" s="217">
        <f t="shared" si="74"/>
        <v>2899.2998581628995</v>
      </c>
      <c r="AU76" s="217">
        <f t="shared" si="74"/>
        <v>2970.0144888497998</v>
      </c>
      <c r="AV76" s="217">
        <f t="shared" si="74"/>
        <v>3040.7291195366993</v>
      </c>
      <c r="AW76" s="217">
        <f t="shared" si="74"/>
        <v>3111.4437502235996</v>
      </c>
      <c r="AX76" s="217">
        <f t="shared" si="74"/>
        <v>3182.1583809104995</v>
      </c>
      <c r="AY76" s="217">
        <f t="shared" si="74"/>
        <v>3252.873011597399</v>
      </c>
      <c r="AZ76" s="217">
        <f t="shared" si="74"/>
        <v>3323.5876422842998</v>
      </c>
      <c r="BA76" s="217">
        <f t="shared" si="74"/>
        <v>3394.3022729711993</v>
      </c>
      <c r="BB76" s="217">
        <f t="shared" si="74"/>
        <v>3465.0169036580996</v>
      </c>
      <c r="BC76" s="217">
        <f t="shared" si="74"/>
        <v>3535.7315343449995</v>
      </c>
      <c r="BD76" s="217">
        <f t="shared" si="74"/>
        <v>3606.446165031899</v>
      </c>
      <c r="BE76" s="217">
        <f t="shared" si="74"/>
        <v>3677.1607957187994</v>
      </c>
      <c r="BF76" s="217">
        <f t="shared" si="74"/>
        <v>3747.8754264056993</v>
      </c>
      <c r="BG76" s="13" t="str">
        <f t="array" ref="BG76">INDEX(E76:E76&amp;"."&amp;F76:F76&amp;"."&amp;$J$41:$BF$41&amp;"."&amp;G76:G76,IFERROR(MATCH($C$10,$J76:$BF76),0))</f>
        <v>150.420.1250.8ТП</v>
      </c>
    </row>
    <row r="77" spans="1:66" x14ac:dyDescent="0.25">
      <c r="A77" s="737"/>
      <c r="B77" s="731" t="str">
        <f t="shared" si="62"/>
        <v>КР.180.180.ХХХ.4ТК</v>
      </c>
      <c r="C77" s="732"/>
      <c r="D77" s="218" t="s">
        <v>79</v>
      </c>
      <c r="E77" s="219">
        <v>180</v>
      </c>
      <c r="F77" s="219">
        <v>180</v>
      </c>
      <c r="G77" s="218" t="s">
        <v>140</v>
      </c>
      <c r="H77" s="252">
        <f t="shared" ref="H77:AM77" si="75">((H$41-$H$4)/1000)*$AH$29*(($C$8/70)^$AT$29)</f>
        <v>120.32356049999999</v>
      </c>
      <c r="I77" s="252">
        <f t="shared" si="75"/>
        <v>160.43141400000002</v>
      </c>
      <c r="J77" s="252">
        <f t="shared" si="75"/>
        <v>200.53926749999999</v>
      </c>
      <c r="K77" s="252">
        <f t="shared" si="75"/>
        <v>240.64712099999997</v>
      </c>
      <c r="L77" s="252">
        <f t="shared" si="75"/>
        <v>280.75497449999995</v>
      </c>
      <c r="M77" s="252">
        <f t="shared" si="75"/>
        <v>320.86282800000004</v>
      </c>
      <c r="N77" s="252">
        <f t="shared" si="75"/>
        <v>360.97068150000001</v>
      </c>
      <c r="O77" s="252">
        <f t="shared" si="75"/>
        <v>401.07853499999999</v>
      </c>
      <c r="P77" s="252">
        <f t="shared" si="75"/>
        <v>441.18638850000002</v>
      </c>
      <c r="Q77" s="252">
        <f t="shared" si="75"/>
        <v>481.29424199999994</v>
      </c>
      <c r="R77" s="252">
        <f t="shared" si="75"/>
        <v>521.40209549999997</v>
      </c>
      <c r="S77" s="252">
        <f t="shared" si="75"/>
        <v>561.50994899999989</v>
      </c>
      <c r="T77" s="252">
        <f t="shared" si="75"/>
        <v>601.61780249999993</v>
      </c>
      <c r="U77" s="252">
        <f t="shared" si="75"/>
        <v>641.72565600000007</v>
      </c>
      <c r="V77" s="252">
        <f t="shared" si="75"/>
        <v>681.83350949999999</v>
      </c>
      <c r="W77" s="252">
        <f t="shared" si="75"/>
        <v>721.94136300000002</v>
      </c>
      <c r="X77" s="252">
        <f t="shared" si="75"/>
        <v>762.04921649999994</v>
      </c>
      <c r="Y77" s="252">
        <f t="shared" si="75"/>
        <v>802.15706999999998</v>
      </c>
      <c r="Z77" s="252">
        <f t="shared" si="75"/>
        <v>842.26492350000001</v>
      </c>
      <c r="AA77" s="252">
        <f t="shared" si="75"/>
        <v>882.37277700000004</v>
      </c>
      <c r="AB77" s="252">
        <f t="shared" si="75"/>
        <v>922.48063049999985</v>
      </c>
      <c r="AC77" s="252">
        <f t="shared" si="75"/>
        <v>962.58848399999988</v>
      </c>
      <c r="AD77" s="252">
        <f t="shared" si="75"/>
        <v>1002.6963375</v>
      </c>
      <c r="AE77" s="252">
        <f t="shared" si="75"/>
        <v>1042.8041909999999</v>
      </c>
      <c r="AF77" s="252">
        <f t="shared" si="75"/>
        <v>1082.9120445000001</v>
      </c>
      <c r="AG77" s="252">
        <f t="shared" si="75"/>
        <v>1123.0198979999998</v>
      </c>
      <c r="AH77" s="252">
        <f t="shared" si="75"/>
        <v>1163.1277514999999</v>
      </c>
      <c r="AI77" s="252">
        <f t="shared" si="75"/>
        <v>1203.2356049999999</v>
      </c>
      <c r="AJ77" s="252">
        <f t="shared" si="75"/>
        <v>1243.3434585</v>
      </c>
      <c r="AK77" s="252">
        <f t="shared" si="75"/>
        <v>1283.4513120000001</v>
      </c>
      <c r="AL77" s="252">
        <f t="shared" si="75"/>
        <v>1323.5591654999998</v>
      </c>
      <c r="AM77" s="252">
        <f t="shared" si="75"/>
        <v>1363.667019</v>
      </c>
      <c r="AN77" s="252">
        <f t="shared" ref="AN77:BF77" si="76">((AN$41-$H$4)/1000)*$AH$29*(($C$8/70)^$AT$29)</f>
        <v>1403.7748724999999</v>
      </c>
      <c r="AO77" s="252">
        <f t="shared" si="76"/>
        <v>1443.882726</v>
      </c>
      <c r="AP77" s="252">
        <f t="shared" si="76"/>
        <v>1483.9905795</v>
      </c>
      <c r="AQ77" s="252">
        <f t="shared" si="76"/>
        <v>1524.0984329999999</v>
      </c>
      <c r="AR77" s="252">
        <f t="shared" si="76"/>
        <v>1564.2062864999998</v>
      </c>
      <c r="AS77" s="252">
        <f t="shared" si="76"/>
        <v>1604.31414</v>
      </c>
      <c r="AT77" s="252">
        <f t="shared" si="76"/>
        <v>1644.4219934999999</v>
      </c>
      <c r="AU77" s="252">
        <f t="shared" si="76"/>
        <v>1684.529847</v>
      </c>
      <c r="AV77" s="252">
        <f t="shared" si="76"/>
        <v>1724.6377004999999</v>
      </c>
      <c r="AW77" s="252">
        <f t="shared" si="76"/>
        <v>1764.7455540000001</v>
      </c>
      <c r="AX77" s="252">
        <f t="shared" si="76"/>
        <v>1804.8534075</v>
      </c>
      <c r="AY77" s="252">
        <f t="shared" si="76"/>
        <v>1844.9612609999997</v>
      </c>
      <c r="AZ77" s="252">
        <f t="shared" si="76"/>
        <v>1885.0691145000001</v>
      </c>
      <c r="BA77" s="252">
        <f t="shared" si="76"/>
        <v>1925.1769679999998</v>
      </c>
      <c r="BB77" s="252">
        <f t="shared" si="76"/>
        <v>1965.2848215000001</v>
      </c>
      <c r="BC77" s="252">
        <f t="shared" si="76"/>
        <v>2005.3926750000001</v>
      </c>
      <c r="BD77" s="252">
        <f t="shared" si="76"/>
        <v>2045.5005284999997</v>
      </c>
      <c r="BE77" s="252">
        <f t="shared" si="76"/>
        <v>2085.6083819999999</v>
      </c>
      <c r="BF77" s="252">
        <f t="shared" si="76"/>
        <v>2125.7162355</v>
      </c>
      <c r="BG77" s="13" t="str">
        <f t="array" ref="BG77">INDEX(E77:E77&amp;"."&amp;F77:F77&amp;"."&amp;$J$41:$BF$41&amp;"."&amp;G77:G77,IFERROR(MATCH($C$10,$J77:$BF77),0))</f>
        <v>180.180.1950.4ТК</v>
      </c>
      <c r="BN77"/>
    </row>
    <row r="78" spans="1:66" x14ac:dyDescent="0.25">
      <c r="A78" s="737"/>
      <c r="B78" s="693" t="str">
        <f t="shared" si="62"/>
        <v>КР.180.240.ХХХ.4ТК</v>
      </c>
      <c r="C78" s="694"/>
      <c r="D78" s="220" t="s">
        <v>79</v>
      </c>
      <c r="E78" s="221">
        <v>180</v>
      </c>
      <c r="F78" s="221">
        <v>240</v>
      </c>
      <c r="G78" s="220" t="s">
        <v>140</v>
      </c>
      <c r="H78" s="222">
        <f t="shared" ref="H78:AM78" si="77">((H$41-$H$4)/1000)*$AI$29*(($C$8/70)^$AU$29)</f>
        <v>154.12929915162002</v>
      </c>
      <c r="I78" s="222">
        <f t="shared" si="77"/>
        <v>205.50573220216003</v>
      </c>
      <c r="J78" s="222">
        <f t="shared" si="77"/>
        <v>256.88216525270002</v>
      </c>
      <c r="K78" s="222">
        <f t="shared" si="77"/>
        <v>308.25859830324003</v>
      </c>
      <c r="L78" s="222">
        <f t="shared" si="77"/>
        <v>359.63503135377999</v>
      </c>
      <c r="M78" s="222">
        <f t="shared" si="77"/>
        <v>411.01146440432007</v>
      </c>
      <c r="N78" s="222">
        <f t="shared" si="77"/>
        <v>462.38789745486002</v>
      </c>
      <c r="O78" s="222">
        <f t="shared" si="77"/>
        <v>513.76433050540004</v>
      </c>
      <c r="P78" s="222">
        <f t="shared" si="77"/>
        <v>565.14076355594011</v>
      </c>
      <c r="Q78" s="222">
        <f t="shared" si="77"/>
        <v>616.51719660648007</v>
      </c>
      <c r="R78" s="222">
        <f t="shared" si="77"/>
        <v>667.89362965702003</v>
      </c>
      <c r="S78" s="222">
        <f t="shared" si="77"/>
        <v>719.27006270755999</v>
      </c>
      <c r="T78" s="222">
        <f t="shared" si="77"/>
        <v>770.64649575810006</v>
      </c>
      <c r="U78" s="222">
        <f t="shared" si="77"/>
        <v>822.02292880864013</v>
      </c>
      <c r="V78" s="222">
        <f t="shared" si="77"/>
        <v>873.39936185918009</v>
      </c>
      <c r="W78" s="222">
        <f t="shared" si="77"/>
        <v>924.77579490972005</v>
      </c>
      <c r="X78" s="222">
        <f t="shared" si="77"/>
        <v>976.15222796026001</v>
      </c>
      <c r="Y78" s="222">
        <f t="shared" si="77"/>
        <v>1027.5286610108001</v>
      </c>
      <c r="Z78" s="222">
        <f t="shared" si="77"/>
        <v>1078.9050940613402</v>
      </c>
      <c r="AA78" s="222">
        <f t="shared" si="77"/>
        <v>1130.2815271118802</v>
      </c>
      <c r="AB78" s="222">
        <f t="shared" si="77"/>
        <v>1181.6579601624201</v>
      </c>
      <c r="AC78" s="222">
        <f t="shared" si="77"/>
        <v>1233.0343932129601</v>
      </c>
      <c r="AD78" s="222">
        <f t="shared" si="77"/>
        <v>1284.4108262635</v>
      </c>
      <c r="AE78" s="222">
        <f t="shared" si="77"/>
        <v>1335.7872593140401</v>
      </c>
      <c r="AF78" s="222">
        <f t="shared" si="77"/>
        <v>1387.1636923645801</v>
      </c>
      <c r="AG78" s="222">
        <f t="shared" si="77"/>
        <v>1438.54012541512</v>
      </c>
      <c r="AH78" s="222">
        <f t="shared" si="77"/>
        <v>1489.91655846566</v>
      </c>
      <c r="AI78" s="222">
        <f t="shared" si="77"/>
        <v>1541.2929915162001</v>
      </c>
      <c r="AJ78" s="222">
        <f t="shared" si="77"/>
        <v>1592.6694245667402</v>
      </c>
      <c r="AK78" s="222">
        <f t="shared" si="77"/>
        <v>1644.0458576172803</v>
      </c>
      <c r="AL78" s="222">
        <f t="shared" si="77"/>
        <v>1695.4222906678201</v>
      </c>
      <c r="AM78" s="222">
        <f t="shared" si="77"/>
        <v>1746.7987237183602</v>
      </c>
      <c r="AN78" s="222">
        <f t="shared" ref="AN78:BF78" si="78">((AN$41-$H$4)/1000)*$AI$29*(($C$8/70)^$AU$29)</f>
        <v>1798.1751567689003</v>
      </c>
      <c r="AO78" s="222">
        <f t="shared" si="78"/>
        <v>1849.5515898194401</v>
      </c>
      <c r="AP78" s="222">
        <f t="shared" si="78"/>
        <v>1900.9280228699802</v>
      </c>
      <c r="AQ78" s="222">
        <f t="shared" si="78"/>
        <v>1952.30445592052</v>
      </c>
      <c r="AR78" s="222">
        <f t="shared" si="78"/>
        <v>2003.6808889710601</v>
      </c>
      <c r="AS78" s="222">
        <f t="shared" si="78"/>
        <v>2055.0573220216002</v>
      </c>
      <c r="AT78" s="222">
        <f t="shared" si="78"/>
        <v>2106.4337550721398</v>
      </c>
      <c r="AU78" s="222">
        <f t="shared" si="78"/>
        <v>2157.8101881226803</v>
      </c>
      <c r="AV78" s="222">
        <f t="shared" si="78"/>
        <v>2209.1866211732199</v>
      </c>
      <c r="AW78" s="222">
        <f t="shared" si="78"/>
        <v>2260.5630542237604</v>
      </c>
      <c r="AX78" s="222">
        <f t="shared" si="78"/>
        <v>2311.9394872743001</v>
      </c>
      <c r="AY78" s="222">
        <f t="shared" si="78"/>
        <v>2363.3159203248401</v>
      </c>
      <c r="AZ78" s="222">
        <f t="shared" si="78"/>
        <v>2414.6923533753802</v>
      </c>
      <c r="BA78" s="222">
        <f t="shared" si="78"/>
        <v>2466.0687864259203</v>
      </c>
      <c r="BB78" s="222">
        <f t="shared" si="78"/>
        <v>2517.4452194764604</v>
      </c>
      <c r="BC78" s="222">
        <f t="shared" si="78"/>
        <v>2568.821652527</v>
      </c>
      <c r="BD78" s="222">
        <f t="shared" si="78"/>
        <v>2620.19808557754</v>
      </c>
      <c r="BE78" s="222">
        <f t="shared" si="78"/>
        <v>2671.5745186280801</v>
      </c>
      <c r="BF78" s="222">
        <f t="shared" si="78"/>
        <v>2722.9509516786202</v>
      </c>
      <c r="BG78" s="13" t="str">
        <f t="array" ref="BG78">INDEX(E78:E78&amp;"."&amp;F78:F78&amp;"."&amp;$J$41:$BF$41&amp;"."&amp;G78:G78,IFERROR(MATCH($C$10,$J78:$BF78),0))</f>
        <v>180.240.1600.4ТК</v>
      </c>
    </row>
    <row r="79" spans="1:66" hidden="1" x14ac:dyDescent="0.25">
      <c r="A79" s="737"/>
      <c r="B79" s="693" t="str">
        <f t="shared" si="62"/>
        <v>КР.180.260.ХХХ.4ТК</v>
      </c>
      <c r="C79" s="694"/>
      <c r="D79" s="220" t="s">
        <v>79</v>
      </c>
      <c r="E79" s="221">
        <v>180</v>
      </c>
      <c r="F79" s="221">
        <v>260</v>
      </c>
      <c r="G79" s="220" t="s">
        <v>140</v>
      </c>
      <c r="H79" s="222">
        <f t="shared" ref="H79:AM79" si="79">((H$41-$H$4)/1000)*$AJ$29*(($C$8/70)^$AV$29)</f>
        <v>166.84979872743</v>
      </c>
      <c r="I79" s="222">
        <f t="shared" si="79"/>
        <v>222.46639830324003</v>
      </c>
      <c r="J79" s="222">
        <f t="shared" si="79"/>
        <v>278.08299787905003</v>
      </c>
      <c r="K79" s="222">
        <f t="shared" si="79"/>
        <v>333.69959745486</v>
      </c>
      <c r="L79" s="222">
        <f t="shared" si="79"/>
        <v>389.31619703067003</v>
      </c>
      <c r="M79" s="222">
        <f t="shared" si="79"/>
        <v>444.93279660648005</v>
      </c>
      <c r="N79" s="222">
        <f t="shared" si="79"/>
        <v>500.54939618229008</v>
      </c>
      <c r="O79" s="222">
        <f t="shared" si="79"/>
        <v>556.16599575810005</v>
      </c>
      <c r="P79" s="222">
        <f t="shared" si="79"/>
        <v>611.78259533391008</v>
      </c>
      <c r="Q79" s="222">
        <f t="shared" si="79"/>
        <v>667.39919490971999</v>
      </c>
      <c r="R79" s="222">
        <f t="shared" si="79"/>
        <v>723.01579448553014</v>
      </c>
      <c r="S79" s="222">
        <f t="shared" si="79"/>
        <v>778.63239406134005</v>
      </c>
      <c r="T79" s="222">
        <f t="shared" si="79"/>
        <v>834.24899363715008</v>
      </c>
      <c r="U79" s="222">
        <f t="shared" si="79"/>
        <v>889.86559321296011</v>
      </c>
      <c r="V79" s="222">
        <f t="shared" si="79"/>
        <v>945.48219278877002</v>
      </c>
      <c r="W79" s="222">
        <f t="shared" si="79"/>
        <v>1001.0987923645802</v>
      </c>
      <c r="X79" s="222">
        <f t="shared" si="79"/>
        <v>1056.71539194039</v>
      </c>
      <c r="Y79" s="222">
        <f t="shared" si="79"/>
        <v>1112.3319915162001</v>
      </c>
      <c r="Z79" s="222">
        <f t="shared" si="79"/>
        <v>1167.9485910920102</v>
      </c>
      <c r="AA79" s="222">
        <f t="shared" si="79"/>
        <v>1223.5651906678202</v>
      </c>
      <c r="AB79" s="222">
        <f t="shared" si="79"/>
        <v>1279.1817902436301</v>
      </c>
      <c r="AC79" s="222">
        <f t="shared" si="79"/>
        <v>1334.79838981944</v>
      </c>
      <c r="AD79" s="222">
        <f t="shared" si="79"/>
        <v>1390.4149893952501</v>
      </c>
      <c r="AE79" s="222">
        <f t="shared" si="79"/>
        <v>1446.0315889710603</v>
      </c>
      <c r="AF79" s="222">
        <f t="shared" si="79"/>
        <v>1501.6481885468702</v>
      </c>
      <c r="AG79" s="222">
        <f t="shared" si="79"/>
        <v>1557.2647881226801</v>
      </c>
      <c r="AH79" s="222">
        <f t="shared" si="79"/>
        <v>1612.88138769849</v>
      </c>
      <c r="AI79" s="222">
        <f t="shared" si="79"/>
        <v>1668.4979872743002</v>
      </c>
      <c r="AJ79" s="222">
        <f t="shared" si="79"/>
        <v>1724.1145868501103</v>
      </c>
      <c r="AK79" s="222">
        <f t="shared" si="79"/>
        <v>1779.7311864259202</v>
      </c>
      <c r="AL79" s="222">
        <f t="shared" si="79"/>
        <v>1835.3477860017301</v>
      </c>
      <c r="AM79" s="222">
        <f t="shared" si="79"/>
        <v>1890.96438557754</v>
      </c>
      <c r="AN79" s="222">
        <f t="shared" ref="AN79:BF79" si="80">((AN$41-$H$4)/1000)*$AJ$29*(($C$8/70)^$AV$29)</f>
        <v>1946.5809851533502</v>
      </c>
      <c r="AO79" s="222">
        <f t="shared" si="80"/>
        <v>2002.1975847291603</v>
      </c>
      <c r="AP79" s="222">
        <f t="shared" si="80"/>
        <v>2057.8141843049702</v>
      </c>
      <c r="AQ79" s="222">
        <f t="shared" si="80"/>
        <v>2113.4307838807799</v>
      </c>
      <c r="AR79" s="222">
        <f t="shared" si="80"/>
        <v>2169.0473834565901</v>
      </c>
      <c r="AS79" s="222">
        <f t="shared" si="80"/>
        <v>2224.6639830324002</v>
      </c>
      <c r="AT79" s="222">
        <f t="shared" si="80"/>
        <v>2280.2805826082099</v>
      </c>
      <c r="AU79" s="222">
        <f t="shared" si="80"/>
        <v>2335.8971821840205</v>
      </c>
      <c r="AV79" s="222">
        <f t="shared" si="80"/>
        <v>2391.5137817598302</v>
      </c>
      <c r="AW79" s="222">
        <f t="shared" si="80"/>
        <v>2447.1303813356403</v>
      </c>
      <c r="AX79" s="222">
        <f t="shared" si="80"/>
        <v>2502.74698091145</v>
      </c>
      <c r="AY79" s="222">
        <f t="shared" si="80"/>
        <v>2558.3635804872602</v>
      </c>
      <c r="AZ79" s="222">
        <f t="shared" si="80"/>
        <v>2613.9801800630703</v>
      </c>
      <c r="BA79" s="222">
        <f t="shared" si="80"/>
        <v>2669.59677963888</v>
      </c>
      <c r="BB79" s="222">
        <f t="shared" si="80"/>
        <v>2725.2133792146906</v>
      </c>
      <c r="BC79" s="222">
        <f t="shared" si="80"/>
        <v>2780.8299787905003</v>
      </c>
      <c r="BD79" s="222">
        <f t="shared" si="80"/>
        <v>2836.44657836631</v>
      </c>
      <c r="BE79" s="222">
        <f t="shared" si="80"/>
        <v>2892.0631779421205</v>
      </c>
      <c r="BF79" s="222">
        <f t="shared" si="80"/>
        <v>2947.6797775179302</v>
      </c>
      <c r="BG79" s="13" t="str">
        <f t="array" ref="BG79">INDEX(E79:E79&amp;"."&amp;F79:F79&amp;"."&amp;$J$41:$BF$41&amp;"."&amp;G79:G79,IFERROR(MATCH($C$10,$J79:$BF79),0))</f>
        <v>180.260.1500.4ТК</v>
      </c>
    </row>
    <row r="80" spans="1:66" x14ac:dyDescent="0.25">
      <c r="A80" s="737"/>
      <c r="B80" s="693" t="str">
        <f t="shared" si="62"/>
        <v>КР.180.290.ХХХ.6ТП</v>
      </c>
      <c r="C80" s="694"/>
      <c r="D80" s="220" t="s">
        <v>79</v>
      </c>
      <c r="E80" s="221">
        <v>180</v>
      </c>
      <c r="F80" s="221">
        <v>290</v>
      </c>
      <c r="G80" s="220" t="s">
        <v>141</v>
      </c>
      <c r="H80" s="222">
        <f t="shared" ref="H80:AM80" si="81">((H$41-$H$4)/1000)*$AK$29*(($C$8/70)^$AW$29)</f>
        <v>191.51683200000005</v>
      </c>
      <c r="I80" s="222">
        <f t="shared" si="81"/>
        <v>255.35577600000008</v>
      </c>
      <c r="J80" s="222">
        <f t="shared" si="81"/>
        <v>319.19472000000007</v>
      </c>
      <c r="K80" s="222">
        <f t="shared" si="81"/>
        <v>383.0336640000001</v>
      </c>
      <c r="L80" s="222">
        <f t="shared" si="81"/>
        <v>446.87260800000007</v>
      </c>
      <c r="M80" s="222">
        <f t="shared" si="81"/>
        <v>510.71155200000015</v>
      </c>
      <c r="N80" s="222">
        <f t="shared" si="81"/>
        <v>574.55049600000018</v>
      </c>
      <c r="O80" s="222">
        <f t="shared" si="81"/>
        <v>638.38944000000015</v>
      </c>
      <c r="P80" s="222">
        <f t="shared" si="81"/>
        <v>702.22838400000023</v>
      </c>
      <c r="Q80" s="222">
        <f t="shared" si="81"/>
        <v>766.0673280000002</v>
      </c>
      <c r="R80" s="222">
        <f t="shared" si="81"/>
        <v>829.90627200000017</v>
      </c>
      <c r="S80" s="222">
        <f t="shared" si="81"/>
        <v>893.74521600000014</v>
      </c>
      <c r="T80" s="222">
        <f t="shared" si="81"/>
        <v>957.58416000000022</v>
      </c>
      <c r="U80" s="222">
        <f t="shared" si="81"/>
        <v>1021.4231040000003</v>
      </c>
      <c r="V80" s="222">
        <f t="shared" si="81"/>
        <v>1085.2620480000003</v>
      </c>
      <c r="W80" s="222">
        <f t="shared" si="81"/>
        <v>1149.1009920000004</v>
      </c>
      <c r="X80" s="222">
        <f t="shared" si="81"/>
        <v>1212.9399360000002</v>
      </c>
      <c r="Y80" s="222">
        <f t="shared" si="81"/>
        <v>1276.7788800000003</v>
      </c>
      <c r="Z80" s="222">
        <f t="shared" si="81"/>
        <v>1340.6178240000004</v>
      </c>
      <c r="AA80" s="222">
        <f t="shared" si="81"/>
        <v>1404.4567680000005</v>
      </c>
      <c r="AB80" s="222">
        <f t="shared" si="81"/>
        <v>1468.2957120000003</v>
      </c>
      <c r="AC80" s="222">
        <f t="shared" si="81"/>
        <v>1532.1346560000004</v>
      </c>
      <c r="AD80" s="222">
        <f t="shared" si="81"/>
        <v>1595.9736000000003</v>
      </c>
      <c r="AE80" s="222">
        <f t="shared" si="81"/>
        <v>1659.8125440000003</v>
      </c>
      <c r="AF80" s="222">
        <f t="shared" si="81"/>
        <v>1723.6514880000004</v>
      </c>
      <c r="AG80" s="222">
        <f t="shared" si="81"/>
        <v>1787.4904320000003</v>
      </c>
      <c r="AH80" s="222">
        <f t="shared" si="81"/>
        <v>1851.3293760000004</v>
      </c>
      <c r="AI80" s="222">
        <f t="shared" si="81"/>
        <v>1915.1683200000004</v>
      </c>
      <c r="AJ80" s="222">
        <f t="shared" si="81"/>
        <v>1979.0072640000005</v>
      </c>
      <c r="AK80" s="222">
        <f t="shared" si="81"/>
        <v>2042.8462080000006</v>
      </c>
      <c r="AL80" s="222">
        <f t="shared" si="81"/>
        <v>2106.6851520000005</v>
      </c>
      <c r="AM80" s="222">
        <f t="shared" si="81"/>
        <v>2170.5240960000006</v>
      </c>
      <c r="AN80" s="222">
        <f t="shared" ref="AN80:BF80" si="82">((AN$41-$H$4)/1000)*$AK$29*(($C$8/70)^$AW$29)</f>
        <v>2234.3630400000006</v>
      </c>
      <c r="AO80" s="222">
        <f t="shared" si="82"/>
        <v>2298.2019840000007</v>
      </c>
      <c r="AP80" s="222">
        <f t="shared" si="82"/>
        <v>2362.0409280000008</v>
      </c>
      <c r="AQ80" s="222">
        <f t="shared" si="82"/>
        <v>2425.8798720000004</v>
      </c>
      <c r="AR80" s="222">
        <f t="shared" si="82"/>
        <v>2489.7188160000005</v>
      </c>
      <c r="AS80" s="222">
        <f t="shared" si="82"/>
        <v>2553.5577600000006</v>
      </c>
      <c r="AT80" s="222">
        <f t="shared" si="82"/>
        <v>2617.3967040000002</v>
      </c>
      <c r="AU80" s="222">
        <f t="shared" si="82"/>
        <v>2681.2356480000008</v>
      </c>
      <c r="AV80" s="222">
        <f t="shared" si="82"/>
        <v>2745.0745920000004</v>
      </c>
      <c r="AW80" s="222">
        <f t="shared" si="82"/>
        <v>2808.9135360000009</v>
      </c>
      <c r="AX80" s="222">
        <f t="shared" si="82"/>
        <v>2872.7524800000006</v>
      </c>
      <c r="AY80" s="222">
        <f t="shared" si="82"/>
        <v>2936.5914240000006</v>
      </c>
      <c r="AZ80" s="222">
        <f t="shared" si="82"/>
        <v>3000.4303680000007</v>
      </c>
      <c r="BA80" s="222">
        <f t="shared" si="82"/>
        <v>3064.2693120000008</v>
      </c>
      <c r="BB80" s="222">
        <f t="shared" si="82"/>
        <v>3128.1082560000009</v>
      </c>
      <c r="BC80" s="222">
        <f t="shared" si="82"/>
        <v>3191.9472000000005</v>
      </c>
      <c r="BD80" s="222">
        <f t="shared" si="82"/>
        <v>3255.7861440000006</v>
      </c>
      <c r="BE80" s="222">
        <f t="shared" si="82"/>
        <v>3319.6250880000007</v>
      </c>
      <c r="BF80" s="222">
        <f t="shared" si="82"/>
        <v>3383.4640320000008</v>
      </c>
      <c r="BG80" s="13" t="str">
        <f t="array" ref="BG80">INDEX(E80:E80&amp;"."&amp;F80:F80&amp;"."&amp;$J$41:$BF$41&amp;"."&amp;G80:G80,IFERROR(MATCH($C$10,$J80:$BF80),0))</f>
        <v>180.290.1350.6ТП</v>
      </c>
    </row>
    <row r="81" spans="1:59" x14ac:dyDescent="0.25">
      <c r="A81" s="737"/>
      <c r="B81" s="693" t="str">
        <f t="shared" si="62"/>
        <v>КР.180.340.ХХХ.6ТП</v>
      </c>
      <c r="C81" s="694"/>
      <c r="D81" s="220" t="s">
        <v>79</v>
      </c>
      <c r="E81" s="221">
        <v>180</v>
      </c>
      <c r="F81" s="221">
        <v>340</v>
      </c>
      <c r="G81" s="220" t="s">
        <v>141</v>
      </c>
      <c r="H81" s="222">
        <f t="shared" ref="H81:AM81" si="83">((H$41-$H$4)/1000)*$AL$29*(($C$8/70)^$AX$29)</f>
        <v>201.79833460401898</v>
      </c>
      <c r="I81" s="222">
        <f t="shared" si="83"/>
        <v>269.06444613869201</v>
      </c>
      <c r="J81" s="222">
        <f t="shared" si="83"/>
        <v>336.33055767336498</v>
      </c>
      <c r="K81" s="222">
        <f t="shared" si="83"/>
        <v>403.59666920803795</v>
      </c>
      <c r="L81" s="222">
        <f t="shared" si="83"/>
        <v>470.86278074271092</v>
      </c>
      <c r="M81" s="222">
        <f t="shared" si="83"/>
        <v>538.12889227738401</v>
      </c>
      <c r="N81" s="222">
        <f t="shared" si="83"/>
        <v>605.39500381205698</v>
      </c>
      <c r="O81" s="222">
        <f t="shared" si="83"/>
        <v>672.66111534672996</v>
      </c>
      <c r="P81" s="222">
        <f t="shared" si="83"/>
        <v>739.92722688140304</v>
      </c>
      <c r="Q81" s="222">
        <f t="shared" si="83"/>
        <v>807.1933384160759</v>
      </c>
      <c r="R81" s="222">
        <f t="shared" si="83"/>
        <v>874.45944995074899</v>
      </c>
      <c r="S81" s="222">
        <f t="shared" si="83"/>
        <v>941.72556148542185</v>
      </c>
      <c r="T81" s="222">
        <f t="shared" si="83"/>
        <v>1008.9916730200949</v>
      </c>
      <c r="U81" s="222">
        <f t="shared" si="83"/>
        <v>1076.257784554768</v>
      </c>
      <c r="V81" s="222">
        <f t="shared" si="83"/>
        <v>1143.523896089441</v>
      </c>
      <c r="W81" s="222">
        <f t="shared" si="83"/>
        <v>1210.790007624114</v>
      </c>
      <c r="X81" s="222">
        <f t="shared" si="83"/>
        <v>1278.0561191587869</v>
      </c>
      <c r="Y81" s="222">
        <f t="shared" si="83"/>
        <v>1345.3222306934599</v>
      </c>
      <c r="Z81" s="222">
        <f t="shared" si="83"/>
        <v>1412.5883422281329</v>
      </c>
      <c r="AA81" s="222">
        <f t="shared" si="83"/>
        <v>1479.8544537628061</v>
      </c>
      <c r="AB81" s="222">
        <f t="shared" si="83"/>
        <v>1547.1205652974788</v>
      </c>
      <c r="AC81" s="222">
        <f t="shared" si="83"/>
        <v>1614.3866768321518</v>
      </c>
      <c r="AD81" s="222">
        <f t="shared" si="83"/>
        <v>1681.652788366825</v>
      </c>
      <c r="AE81" s="222">
        <f t="shared" si="83"/>
        <v>1748.918899901498</v>
      </c>
      <c r="AF81" s="222">
        <f t="shared" si="83"/>
        <v>1816.185011436171</v>
      </c>
      <c r="AG81" s="222">
        <f t="shared" si="83"/>
        <v>1883.4511229708437</v>
      </c>
      <c r="AH81" s="222">
        <f t="shared" si="83"/>
        <v>1950.7172345055169</v>
      </c>
      <c r="AI81" s="222">
        <f t="shared" si="83"/>
        <v>2017.9833460401899</v>
      </c>
      <c r="AJ81" s="222">
        <f t="shared" si="83"/>
        <v>2085.2494575748628</v>
      </c>
      <c r="AK81" s="222">
        <f t="shared" si="83"/>
        <v>2152.515569109536</v>
      </c>
      <c r="AL81" s="222">
        <f t="shared" si="83"/>
        <v>2219.7816806442088</v>
      </c>
      <c r="AM81" s="222">
        <f t="shared" si="83"/>
        <v>2287.047792178882</v>
      </c>
      <c r="AN81" s="222">
        <f t="shared" ref="AN81:BF81" si="84">((AN$41-$H$4)/1000)*$AL$29*(($C$8/70)^$AX$29)</f>
        <v>2354.3139037135547</v>
      </c>
      <c r="AO81" s="222">
        <f t="shared" si="84"/>
        <v>2421.5800152482279</v>
      </c>
      <c r="AP81" s="222">
        <f t="shared" si="84"/>
        <v>2488.8461267829011</v>
      </c>
      <c r="AQ81" s="222">
        <f t="shared" si="84"/>
        <v>2556.1122383175739</v>
      </c>
      <c r="AR81" s="222">
        <f t="shared" si="84"/>
        <v>2623.3783498522466</v>
      </c>
      <c r="AS81" s="222">
        <f t="shared" si="84"/>
        <v>2690.6444613869198</v>
      </c>
      <c r="AT81" s="222">
        <f t="shared" si="84"/>
        <v>2757.9105729215926</v>
      </c>
      <c r="AU81" s="222">
        <f t="shared" si="84"/>
        <v>2825.1766844562658</v>
      </c>
      <c r="AV81" s="222">
        <f t="shared" si="84"/>
        <v>2892.4427959909385</v>
      </c>
      <c r="AW81" s="222">
        <f t="shared" si="84"/>
        <v>2959.7089075256122</v>
      </c>
      <c r="AX81" s="222">
        <f t="shared" si="84"/>
        <v>3026.9750190602849</v>
      </c>
      <c r="AY81" s="222">
        <f t="shared" si="84"/>
        <v>3094.2411305949577</v>
      </c>
      <c r="AZ81" s="222">
        <f t="shared" si="84"/>
        <v>3161.5072421296309</v>
      </c>
      <c r="BA81" s="222">
        <f t="shared" si="84"/>
        <v>3228.7733536643036</v>
      </c>
      <c r="BB81" s="222">
        <f t="shared" si="84"/>
        <v>3296.0394651989768</v>
      </c>
      <c r="BC81" s="222">
        <f t="shared" si="84"/>
        <v>3363.30557673365</v>
      </c>
      <c r="BD81" s="222">
        <f t="shared" si="84"/>
        <v>3430.5716882683228</v>
      </c>
      <c r="BE81" s="222">
        <f t="shared" si="84"/>
        <v>3497.837799802996</v>
      </c>
      <c r="BF81" s="222">
        <f t="shared" si="84"/>
        <v>3565.1039113376687</v>
      </c>
      <c r="BG81" s="13" t="str">
        <f t="array" ref="BG81">INDEX(E81:E81&amp;"."&amp;F81:F81&amp;"."&amp;$J$41:$BF$41&amp;"."&amp;G81:G81,IFERROR(MATCH($C$10,$J81:$BF81),0))</f>
        <v>180.340.1300.6ТП</v>
      </c>
    </row>
    <row r="82" spans="1:59" x14ac:dyDescent="0.25">
      <c r="A82" s="737"/>
      <c r="B82" s="693" t="str">
        <f t="shared" si="62"/>
        <v>КР.180.380.ХХХ.8ТП</v>
      </c>
      <c r="C82" s="694"/>
      <c r="D82" s="220" t="s">
        <v>79</v>
      </c>
      <c r="E82" s="221">
        <v>180</v>
      </c>
      <c r="F82" s="221">
        <v>380</v>
      </c>
      <c r="G82" s="220" t="s">
        <v>142</v>
      </c>
      <c r="H82" s="222">
        <f t="shared" ref="H82:AM82" si="85">((H$41-$H$4)/1000)*$AM$29*(($C$8/70)^$AY$29)</f>
        <v>218.27739927292649</v>
      </c>
      <c r="I82" s="222">
        <f t="shared" si="85"/>
        <v>291.03653236390204</v>
      </c>
      <c r="J82" s="222">
        <f t="shared" si="85"/>
        <v>363.79566545487751</v>
      </c>
      <c r="K82" s="222">
        <f t="shared" si="85"/>
        <v>436.55479854585298</v>
      </c>
      <c r="L82" s="222">
        <f t="shared" si="85"/>
        <v>509.3139316368285</v>
      </c>
      <c r="M82" s="222">
        <f t="shared" si="85"/>
        <v>582.07306472780408</v>
      </c>
      <c r="N82" s="222">
        <f t="shared" si="85"/>
        <v>654.83219781877949</v>
      </c>
      <c r="O82" s="222">
        <f t="shared" si="85"/>
        <v>727.59133090975502</v>
      </c>
      <c r="P82" s="222">
        <f t="shared" si="85"/>
        <v>800.35046400073054</v>
      </c>
      <c r="Q82" s="222">
        <f t="shared" si="85"/>
        <v>873.10959709170595</v>
      </c>
      <c r="R82" s="222">
        <f t="shared" si="85"/>
        <v>945.86873018268159</v>
      </c>
      <c r="S82" s="222">
        <f t="shared" si="85"/>
        <v>1018.627863273657</v>
      </c>
      <c r="T82" s="222">
        <f t="shared" si="85"/>
        <v>1091.3869963646325</v>
      </c>
      <c r="U82" s="222">
        <f t="shared" si="85"/>
        <v>1164.1461294556082</v>
      </c>
      <c r="V82" s="222">
        <f t="shared" si="85"/>
        <v>1236.9052625465836</v>
      </c>
      <c r="W82" s="222">
        <f t="shared" si="85"/>
        <v>1309.664395637559</v>
      </c>
      <c r="X82" s="222">
        <f t="shared" si="85"/>
        <v>1382.4235287285344</v>
      </c>
      <c r="Y82" s="222">
        <f t="shared" si="85"/>
        <v>1455.18266181951</v>
      </c>
      <c r="Z82" s="222">
        <f t="shared" si="85"/>
        <v>1527.9417949104857</v>
      </c>
      <c r="AA82" s="222">
        <f t="shared" si="85"/>
        <v>1600.7009280014611</v>
      </c>
      <c r="AB82" s="222">
        <f t="shared" si="85"/>
        <v>1673.4600610924365</v>
      </c>
      <c r="AC82" s="222">
        <f t="shared" si="85"/>
        <v>1746.2191941834119</v>
      </c>
      <c r="AD82" s="222">
        <f t="shared" si="85"/>
        <v>1818.9783272743875</v>
      </c>
      <c r="AE82" s="222">
        <f t="shared" si="85"/>
        <v>1891.7374603653632</v>
      </c>
      <c r="AF82" s="222">
        <f t="shared" si="85"/>
        <v>1964.4965934563386</v>
      </c>
      <c r="AG82" s="222">
        <f t="shared" si="85"/>
        <v>2037.255726547314</v>
      </c>
      <c r="AH82" s="222">
        <f t="shared" si="85"/>
        <v>2110.0148596382896</v>
      </c>
      <c r="AI82" s="222">
        <f t="shared" si="85"/>
        <v>2182.773992729265</v>
      </c>
      <c r="AJ82" s="222">
        <f t="shared" si="85"/>
        <v>2255.5331258202405</v>
      </c>
      <c r="AK82" s="222">
        <f t="shared" si="85"/>
        <v>2328.2922589112163</v>
      </c>
      <c r="AL82" s="222">
        <f t="shared" si="85"/>
        <v>2401.0513920021913</v>
      </c>
      <c r="AM82" s="222">
        <f t="shared" si="85"/>
        <v>2473.8105250931671</v>
      </c>
      <c r="AN82" s="222">
        <f t="shared" ref="AN82:BF82" si="86">((AN$41-$H$4)/1000)*$AM$29*(($C$8/70)^$AY$29)</f>
        <v>2546.5696581841426</v>
      </c>
      <c r="AO82" s="222">
        <f t="shared" si="86"/>
        <v>2619.328791275118</v>
      </c>
      <c r="AP82" s="222">
        <f t="shared" si="86"/>
        <v>2692.0879243660938</v>
      </c>
      <c r="AQ82" s="222">
        <f t="shared" si="86"/>
        <v>2764.8470574570688</v>
      </c>
      <c r="AR82" s="222">
        <f t="shared" si="86"/>
        <v>2837.6061905480447</v>
      </c>
      <c r="AS82" s="222">
        <f t="shared" si="86"/>
        <v>2910.3653236390201</v>
      </c>
      <c r="AT82" s="222">
        <f t="shared" si="86"/>
        <v>2983.1244567299955</v>
      </c>
      <c r="AU82" s="222">
        <f t="shared" si="86"/>
        <v>3055.8835898209713</v>
      </c>
      <c r="AV82" s="222">
        <f t="shared" si="86"/>
        <v>3128.6427229119463</v>
      </c>
      <c r="AW82" s="222">
        <f t="shared" si="86"/>
        <v>3201.4018560029222</v>
      </c>
      <c r="AX82" s="222">
        <f t="shared" si="86"/>
        <v>3274.1609890938976</v>
      </c>
      <c r="AY82" s="222">
        <f t="shared" si="86"/>
        <v>3346.920122184873</v>
      </c>
      <c r="AZ82" s="222">
        <f t="shared" si="86"/>
        <v>3419.6792552758488</v>
      </c>
      <c r="BA82" s="222">
        <f t="shared" si="86"/>
        <v>3492.4383883668238</v>
      </c>
      <c r="BB82" s="222">
        <f t="shared" si="86"/>
        <v>3565.1975214577997</v>
      </c>
      <c r="BC82" s="222">
        <f t="shared" si="86"/>
        <v>3637.9566545487751</v>
      </c>
      <c r="BD82" s="222">
        <f t="shared" si="86"/>
        <v>3710.7157876397505</v>
      </c>
      <c r="BE82" s="222">
        <f t="shared" si="86"/>
        <v>3783.4749207307264</v>
      </c>
      <c r="BF82" s="222">
        <f t="shared" si="86"/>
        <v>3856.2340538217013</v>
      </c>
      <c r="BG82" s="13" t="str">
        <f t="array" ref="BG82">INDEX(E82:E82&amp;"."&amp;F82:F82&amp;"."&amp;$J$41:$BF$41&amp;"."&amp;G82:G82,IFERROR(MATCH($C$10,$J82:$BF82),0))</f>
        <v>180.380.1200.8ТП</v>
      </c>
    </row>
    <row r="83" spans="1:59" ht="15.75" thickBot="1" x14ac:dyDescent="0.3">
      <c r="A83" s="737"/>
      <c r="B83" s="695" t="str">
        <f t="shared" si="62"/>
        <v>КР.180.420.ХХХ.8ТП</v>
      </c>
      <c r="C83" s="696"/>
      <c r="D83" s="223" t="s">
        <v>79</v>
      </c>
      <c r="E83" s="224">
        <v>180</v>
      </c>
      <c r="F83" s="224">
        <v>420</v>
      </c>
      <c r="G83" s="223" t="s">
        <v>142</v>
      </c>
      <c r="H83" s="225">
        <f t="shared" ref="H83:AM83" si="87">((H$41-$H$4)/1000)*$AN$29*(($C$8/70)^$AZ$29)</f>
        <v>234.41900072707347</v>
      </c>
      <c r="I83" s="225">
        <f t="shared" si="87"/>
        <v>312.55866763609799</v>
      </c>
      <c r="J83" s="225">
        <f t="shared" si="87"/>
        <v>390.69833454512246</v>
      </c>
      <c r="K83" s="225">
        <f t="shared" si="87"/>
        <v>468.83800145414693</v>
      </c>
      <c r="L83" s="225">
        <f t="shared" si="87"/>
        <v>546.97766836317146</v>
      </c>
      <c r="M83" s="225">
        <f t="shared" si="87"/>
        <v>625.11733527219599</v>
      </c>
      <c r="N83" s="225">
        <f t="shared" si="87"/>
        <v>703.2570021812204</v>
      </c>
      <c r="O83" s="225">
        <f t="shared" si="87"/>
        <v>781.39666909024493</v>
      </c>
      <c r="P83" s="225">
        <f t="shared" si="87"/>
        <v>859.53633599926945</v>
      </c>
      <c r="Q83" s="225">
        <f t="shared" si="87"/>
        <v>937.67600290829387</v>
      </c>
      <c r="R83" s="225">
        <f t="shared" si="87"/>
        <v>1015.8156698173184</v>
      </c>
      <c r="S83" s="225">
        <f t="shared" si="87"/>
        <v>1093.9553367263429</v>
      </c>
      <c r="T83" s="225">
        <f t="shared" si="87"/>
        <v>1172.0950036353674</v>
      </c>
      <c r="U83" s="225">
        <f t="shared" si="87"/>
        <v>1250.234670544392</v>
      </c>
      <c r="V83" s="225">
        <f t="shared" si="87"/>
        <v>1328.3743374534163</v>
      </c>
      <c r="W83" s="225">
        <f t="shared" si="87"/>
        <v>1406.5140043624408</v>
      </c>
      <c r="X83" s="225">
        <f t="shared" si="87"/>
        <v>1484.6536712714653</v>
      </c>
      <c r="Y83" s="225">
        <f t="shared" si="87"/>
        <v>1562.7933381804899</v>
      </c>
      <c r="Z83" s="225">
        <f t="shared" si="87"/>
        <v>1640.9330050895144</v>
      </c>
      <c r="AA83" s="225">
        <f t="shared" si="87"/>
        <v>1719.0726719985389</v>
      </c>
      <c r="AB83" s="225">
        <f t="shared" si="87"/>
        <v>1797.2123389075632</v>
      </c>
      <c r="AC83" s="225">
        <f t="shared" si="87"/>
        <v>1875.3520058165877</v>
      </c>
      <c r="AD83" s="225">
        <f t="shared" si="87"/>
        <v>1953.4916727256123</v>
      </c>
      <c r="AE83" s="225">
        <f t="shared" si="87"/>
        <v>2031.6313396346368</v>
      </c>
      <c r="AF83" s="225">
        <f t="shared" si="87"/>
        <v>2109.7710065436613</v>
      </c>
      <c r="AG83" s="225">
        <f t="shared" si="87"/>
        <v>2187.9106734526858</v>
      </c>
      <c r="AH83" s="225">
        <f t="shared" si="87"/>
        <v>2266.0503403617104</v>
      </c>
      <c r="AI83" s="225">
        <f t="shared" si="87"/>
        <v>2344.1900072707349</v>
      </c>
      <c r="AJ83" s="225">
        <f t="shared" si="87"/>
        <v>2422.3296741797594</v>
      </c>
      <c r="AK83" s="225">
        <f t="shared" si="87"/>
        <v>2500.4693410887839</v>
      </c>
      <c r="AL83" s="225">
        <f t="shared" si="87"/>
        <v>2578.609007997808</v>
      </c>
      <c r="AM83" s="225">
        <f t="shared" si="87"/>
        <v>2656.7486749068325</v>
      </c>
      <c r="AN83" s="225">
        <f t="shared" ref="AN83:BF83" si="88">((AN$41-$H$4)/1000)*$AN$29*(($C$8/70)^$AZ$29)</f>
        <v>2734.8883418158571</v>
      </c>
      <c r="AO83" s="225">
        <f t="shared" si="88"/>
        <v>2813.0280087248816</v>
      </c>
      <c r="AP83" s="225">
        <f t="shared" si="88"/>
        <v>2891.1676756339066</v>
      </c>
      <c r="AQ83" s="225">
        <f t="shared" si="88"/>
        <v>2969.3073425429307</v>
      </c>
      <c r="AR83" s="225">
        <f t="shared" si="88"/>
        <v>3047.4470094519552</v>
      </c>
      <c r="AS83" s="225">
        <f t="shared" si="88"/>
        <v>3125.5866763609797</v>
      </c>
      <c r="AT83" s="225">
        <f t="shared" si="88"/>
        <v>3203.7263432700038</v>
      </c>
      <c r="AU83" s="225">
        <f t="shared" si="88"/>
        <v>3281.8660101790288</v>
      </c>
      <c r="AV83" s="225">
        <f t="shared" si="88"/>
        <v>3360.0056770880528</v>
      </c>
      <c r="AW83" s="225">
        <f t="shared" si="88"/>
        <v>3438.1453439970778</v>
      </c>
      <c r="AX83" s="225">
        <f t="shared" si="88"/>
        <v>3516.2850109061023</v>
      </c>
      <c r="AY83" s="225">
        <f t="shared" si="88"/>
        <v>3594.4246778151264</v>
      </c>
      <c r="AZ83" s="225">
        <f t="shared" si="88"/>
        <v>3672.5643447241514</v>
      </c>
      <c r="BA83" s="225">
        <f t="shared" si="88"/>
        <v>3750.7040116331755</v>
      </c>
      <c r="BB83" s="225">
        <f t="shared" si="88"/>
        <v>3828.8436785422005</v>
      </c>
      <c r="BC83" s="225">
        <f t="shared" si="88"/>
        <v>3906.9833454512245</v>
      </c>
      <c r="BD83" s="225">
        <f t="shared" si="88"/>
        <v>3985.123012360249</v>
      </c>
      <c r="BE83" s="225">
        <f t="shared" si="88"/>
        <v>4063.2626792692736</v>
      </c>
      <c r="BF83" s="222">
        <f t="shared" si="88"/>
        <v>4141.4023461782981</v>
      </c>
      <c r="BG83" s="13" t="str">
        <f t="array" ref="BG83">INDEX(E83:E83&amp;"."&amp;F83:F83&amp;"."&amp;$J$41:$BF$41&amp;"."&amp;G83:G83,IFERROR(MATCH($C$10,$J83:$BF83),0))</f>
        <v>180.420.1150.8ТП</v>
      </c>
    </row>
  </sheetData>
  <sheetProtection algorithmName="SHA-512" hashValue="3ivSjjpss+Jadpj8QmMmuFgM+OscRJK8Ph+eWcm0Nl5XhGUNNi2f1Nf0eXj+9hDRYzJtl1+QXQ84vPw+uTKbwQ==" saltValue="1EwIpsTfIkA9PfSlMxUiEA==" spinCount="100000" sheet="1" objects="1" scenarios="1"/>
  <mergeCells count="69">
    <mergeCell ref="J1:AE3"/>
    <mergeCell ref="J19:S19"/>
    <mergeCell ref="V19:AE19"/>
    <mergeCell ref="N20:O20"/>
    <mergeCell ref="AS20:AS21"/>
    <mergeCell ref="AD20:AE20"/>
    <mergeCell ref="W20:W21"/>
    <mergeCell ref="X20:X21"/>
    <mergeCell ref="Y20:Y21"/>
    <mergeCell ref="Z20:AA20"/>
    <mergeCell ref="AB20:AC20"/>
    <mergeCell ref="AG18:BB18"/>
    <mergeCell ref="J18:AE18"/>
    <mergeCell ref="AG20:AG21"/>
    <mergeCell ref="G40:G41"/>
    <mergeCell ref="H40:BF40"/>
    <mergeCell ref="A42:A83"/>
    <mergeCell ref="B36:B37"/>
    <mergeCell ref="B38:C39"/>
    <mergeCell ref="B40:C41"/>
    <mergeCell ref="D40:D41"/>
    <mergeCell ref="E40:E41"/>
    <mergeCell ref="F40:F41"/>
    <mergeCell ref="B49:C49"/>
    <mergeCell ref="B50:C50"/>
    <mergeCell ref="B51:C51"/>
    <mergeCell ref="B43:C43"/>
    <mergeCell ref="B44:C44"/>
    <mergeCell ref="B45:C45"/>
    <mergeCell ref="B74:C74"/>
    <mergeCell ref="B75:C75"/>
    <mergeCell ref="B76:C76"/>
    <mergeCell ref="B81:C81"/>
    <mergeCell ref="B77:C77"/>
    <mergeCell ref="B78:C78"/>
    <mergeCell ref="B79:C79"/>
    <mergeCell ref="B80:C80"/>
    <mergeCell ref="B70:C70"/>
    <mergeCell ref="AG19:AN19"/>
    <mergeCell ref="AS19:AZ19"/>
    <mergeCell ref="B72:C72"/>
    <mergeCell ref="B73:C73"/>
    <mergeCell ref="B46:C46"/>
    <mergeCell ref="B47:C47"/>
    <mergeCell ref="B48:C48"/>
    <mergeCell ref="B61:C61"/>
    <mergeCell ref="B62:C62"/>
    <mergeCell ref="B52:C52"/>
    <mergeCell ref="B53:C53"/>
    <mergeCell ref="B54:C54"/>
    <mergeCell ref="B55:C55"/>
    <mergeCell ref="B56:C56"/>
    <mergeCell ref="B42:C42"/>
    <mergeCell ref="B82:C82"/>
    <mergeCell ref="B83:C83"/>
    <mergeCell ref="AH20:AN20"/>
    <mergeCell ref="AT20:AZ20"/>
    <mergeCell ref="B71:C71"/>
    <mergeCell ref="B66:C66"/>
    <mergeCell ref="B63:C63"/>
    <mergeCell ref="B64:C64"/>
    <mergeCell ref="B65:C65"/>
    <mergeCell ref="B67:C67"/>
    <mergeCell ref="B57:C57"/>
    <mergeCell ref="B58:C58"/>
    <mergeCell ref="B59:C59"/>
    <mergeCell ref="B60:C60"/>
    <mergeCell ref="B68:C68"/>
    <mergeCell ref="B69:C69"/>
  </mergeCells>
  <conditionalFormatting sqref="H42:BF62">
    <cfRule type="cellIs" dxfId="9" priority="30" operator="between">
      <formula>$J$11</formula>
      <formula>$J$12</formula>
    </cfRule>
  </conditionalFormatting>
  <conditionalFormatting sqref="H63:BF69">
    <cfRule type="cellIs" dxfId="8" priority="3" operator="between">
      <formula>$J$11</formula>
      <formula>$J$12</formula>
    </cfRule>
  </conditionalFormatting>
  <conditionalFormatting sqref="H70:BF76">
    <cfRule type="cellIs" dxfId="7" priority="2" operator="between">
      <formula>$J$11</formula>
      <formula>$J$12</formula>
    </cfRule>
  </conditionalFormatting>
  <conditionalFormatting sqref="H77:BF83">
    <cfRule type="cellIs" dxfId="6" priority="1" operator="between">
      <formula>$J$11</formula>
      <formula>$J$12</formula>
    </cfRule>
  </conditionalFormatting>
  <hyperlinks>
    <hyperlink ref="A1:I1" location="Главная!A1" display="Вернуться на главную страницу" xr:uid="{B0613220-17B6-4FB5-9705-CF806B809E62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08"/>
  <sheetViews>
    <sheetView zoomScale="85" zoomScaleNormal="85" workbookViewId="0">
      <selection activeCell="AR7" sqref="AR7"/>
    </sheetView>
  </sheetViews>
  <sheetFormatPr defaultRowHeight="15" x14ac:dyDescent="0.25"/>
  <cols>
    <col min="1" max="1" width="7.85546875" style="226" customWidth="1"/>
    <col min="2" max="2" width="29.28515625" style="226" customWidth="1"/>
    <col min="3" max="3" width="9" style="226" customWidth="1"/>
    <col min="4" max="7" width="6.140625" style="226" hidden="1" customWidth="1"/>
    <col min="8" max="11" width="6.42578125" style="226" hidden="1" customWidth="1"/>
    <col min="12" max="58" width="6.42578125" style="226" customWidth="1"/>
    <col min="59" max="110" width="9.140625" style="226" customWidth="1"/>
    <col min="111" max="16384" width="9.140625" style="226"/>
  </cols>
  <sheetData>
    <row r="1" spans="1:58" customFormat="1" ht="16.5" customHeight="1" x14ac:dyDescent="0.25">
      <c r="A1" s="74" t="s">
        <v>120</v>
      </c>
      <c r="B1" s="74"/>
      <c r="C1" s="74"/>
      <c r="D1" s="74"/>
      <c r="E1" s="74"/>
      <c r="F1" s="75"/>
      <c r="G1" s="74"/>
      <c r="H1" s="74"/>
      <c r="I1" s="74"/>
      <c r="J1" s="750" t="s">
        <v>146</v>
      </c>
      <c r="K1" s="750"/>
      <c r="L1" s="750"/>
      <c r="M1" s="750"/>
      <c r="N1" s="750"/>
      <c r="O1" s="750"/>
      <c r="P1" s="750"/>
      <c r="Q1" s="750"/>
      <c r="R1" s="750"/>
      <c r="S1" s="750"/>
      <c r="T1" s="750"/>
      <c r="U1" s="750"/>
      <c r="V1" s="750"/>
      <c r="W1" s="750"/>
      <c r="X1" s="750"/>
      <c r="Y1" s="750"/>
      <c r="Z1" s="750"/>
      <c r="AA1" s="750"/>
      <c r="AB1" s="750"/>
      <c r="AC1" s="750"/>
      <c r="AD1" s="750"/>
      <c r="AE1" s="750"/>
    </row>
    <row r="2" spans="1:58" ht="15" customHeight="1" x14ac:dyDescent="0.25">
      <c r="J2" s="750"/>
      <c r="K2" s="750"/>
      <c r="L2" s="750"/>
      <c r="M2" s="750"/>
      <c r="N2" s="750"/>
      <c r="O2" s="750"/>
      <c r="P2" s="750"/>
      <c r="Q2" s="750"/>
      <c r="R2" s="750"/>
      <c r="S2" s="750"/>
      <c r="T2" s="750"/>
      <c r="U2" s="750"/>
      <c r="V2" s="750"/>
      <c r="W2" s="750"/>
      <c r="X2" s="750"/>
      <c r="Y2" s="750"/>
      <c r="Z2" s="750"/>
      <c r="AA2" s="750"/>
      <c r="AB2" s="750"/>
      <c r="AC2" s="750"/>
      <c r="AD2" s="750"/>
      <c r="AE2" s="750"/>
    </row>
    <row r="3" spans="1:58" ht="15.75" customHeight="1" thickBot="1" x14ac:dyDescent="0.3">
      <c r="B3" s="288" t="s">
        <v>121</v>
      </c>
      <c r="J3" s="750"/>
      <c r="K3" s="750"/>
      <c r="L3" s="750"/>
      <c r="M3" s="750"/>
      <c r="N3" s="750"/>
      <c r="O3" s="750"/>
      <c r="P3" s="750"/>
      <c r="Q3" s="750"/>
      <c r="R3" s="750"/>
      <c r="S3" s="750"/>
      <c r="T3" s="750"/>
      <c r="U3" s="750"/>
      <c r="V3" s="750"/>
      <c r="W3" s="750"/>
      <c r="X3" s="750"/>
      <c r="Y3" s="750"/>
      <c r="Z3" s="750"/>
      <c r="AA3" s="750"/>
      <c r="AB3" s="750"/>
      <c r="AC3" s="750"/>
      <c r="AD3" s="750"/>
      <c r="AE3" s="750"/>
    </row>
    <row r="4" spans="1:58" ht="26.25" customHeight="1" thickBot="1" x14ac:dyDescent="0.3">
      <c r="C4" s="289" t="s">
        <v>122</v>
      </c>
      <c r="D4" s="290"/>
      <c r="E4" s="290"/>
      <c r="F4" s="290"/>
      <c r="G4" s="290"/>
      <c r="H4" s="291">
        <v>350</v>
      </c>
    </row>
    <row r="5" spans="1:58" x14ac:dyDescent="0.25">
      <c r="B5" s="85" t="s">
        <v>123</v>
      </c>
      <c r="C5" s="292">
        <v>95</v>
      </c>
      <c r="D5" s="293"/>
      <c r="E5" s="293"/>
      <c r="F5" s="293"/>
      <c r="G5" s="293"/>
      <c r="I5" s="294"/>
      <c r="J5" s="295"/>
      <c r="K5" s="294"/>
      <c r="L5" s="295"/>
      <c r="M5" s="294"/>
      <c r="N5" s="294"/>
      <c r="O5" s="294"/>
      <c r="P5" s="294"/>
      <c r="Q5" s="294"/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4"/>
      <c r="AC5" s="294"/>
      <c r="AD5" s="294"/>
      <c r="AE5" s="294"/>
      <c r="AF5" s="294"/>
      <c r="AG5" s="294"/>
      <c r="AH5" s="294"/>
      <c r="AI5" s="294"/>
      <c r="AJ5" s="294"/>
      <c r="AK5" s="294"/>
      <c r="AL5" s="294"/>
      <c r="AM5" s="294"/>
      <c r="AN5" s="294"/>
      <c r="AO5" s="294"/>
      <c r="AP5" s="294"/>
      <c r="AQ5" s="294"/>
      <c r="AR5" s="294"/>
      <c r="AS5" s="294"/>
      <c r="AT5" s="294"/>
      <c r="AU5" s="294"/>
      <c r="AV5" s="294"/>
      <c r="AW5" s="294"/>
      <c r="AX5" s="294"/>
      <c r="AY5" s="294"/>
      <c r="AZ5" s="294"/>
      <c r="BA5" s="294"/>
      <c r="BB5" s="294"/>
      <c r="BC5" s="294"/>
      <c r="BD5" s="294"/>
      <c r="BE5" s="296"/>
      <c r="BF5" s="296"/>
    </row>
    <row r="6" spans="1:58" x14ac:dyDescent="0.25">
      <c r="B6" s="89" t="s">
        <v>124</v>
      </c>
      <c r="C6" s="297">
        <v>85</v>
      </c>
      <c r="D6" s="293"/>
      <c r="E6" s="293"/>
      <c r="F6" s="293"/>
      <c r="G6" s="293"/>
      <c r="I6" s="294"/>
      <c r="J6" s="294"/>
      <c r="K6" s="294"/>
      <c r="L6" s="295"/>
      <c r="M6" s="294"/>
      <c r="N6" s="294"/>
      <c r="O6" s="294"/>
      <c r="P6" s="294"/>
      <c r="Q6" s="294"/>
      <c r="R6" s="294"/>
      <c r="S6" s="294"/>
      <c r="T6" s="294"/>
      <c r="U6" s="294"/>
      <c r="V6" s="294"/>
      <c r="W6" s="294"/>
      <c r="X6" s="294"/>
      <c r="Y6" s="294"/>
      <c r="Z6" s="294"/>
      <c r="AA6" s="294"/>
      <c r="AB6" s="294"/>
      <c r="AC6" s="294"/>
      <c r="AD6" s="294"/>
      <c r="AE6" s="294"/>
      <c r="AF6" s="294"/>
      <c r="AG6" s="294"/>
      <c r="AH6" s="294"/>
      <c r="AI6" s="294"/>
      <c r="AJ6" s="294"/>
      <c r="AK6" s="294"/>
      <c r="AL6" s="294"/>
      <c r="AM6" s="294"/>
      <c r="AN6" s="294"/>
      <c r="AO6" s="294"/>
      <c r="AP6" s="294"/>
      <c r="AQ6" s="294"/>
      <c r="AR6" s="294"/>
      <c r="AS6" s="294"/>
      <c r="AT6" s="294"/>
      <c r="AU6" s="294"/>
      <c r="AV6" s="294"/>
      <c r="AW6" s="294"/>
      <c r="AX6" s="294"/>
      <c r="AY6" s="294"/>
      <c r="AZ6" s="294"/>
      <c r="BA6" s="294"/>
      <c r="BB6" s="294"/>
      <c r="BC6" s="294"/>
      <c r="BD6" s="294"/>
      <c r="BE6" s="296"/>
      <c r="BF6" s="296"/>
    </row>
    <row r="7" spans="1:58" x14ac:dyDescent="0.25">
      <c r="B7" s="89" t="s">
        <v>125</v>
      </c>
      <c r="C7" s="297">
        <v>20</v>
      </c>
      <c r="D7" s="293"/>
      <c r="E7" s="293"/>
      <c r="F7" s="293"/>
      <c r="G7" s="293"/>
      <c r="I7" s="294"/>
      <c r="J7" s="294"/>
      <c r="K7" s="294"/>
      <c r="L7" s="295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4"/>
      <c r="AM7" s="294"/>
      <c r="AN7" s="294"/>
      <c r="AO7" s="294"/>
      <c r="AP7" s="294"/>
      <c r="AQ7" s="294"/>
      <c r="AR7" s="294"/>
      <c r="AS7" s="294"/>
      <c r="AT7" s="294"/>
      <c r="AU7" s="294"/>
      <c r="AV7" s="294"/>
      <c r="AW7" s="294"/>
      <c r="AX7" s="294"/>
      <c r="AY7" s="294"/>
      <c r="AZ7" s="294"/>
      <c r="BA7" s="294"/>
      <c r="BB7" s="294"/>
      <c r="BC7" s="294"/>
      <c r="BD7" s="294"/>
      <c r="BE7" s="296"/>
      <c r="BF7" s="296"/>
    </row>
    <row r="8" spans="1:58" ht="15.75" thickBot="1" x14ac:dyDescent="0.3">
      <c r="B8" s="298" t="s">
        <v>126</v>
      </c>
      <c r="C8" s="299">
        <f>ABS((C5+C6)/2-C7)</f>
        <v>70</v>
      </c>
      <c r="D8" s="300"/>
      <c r="E8" s="300"/>
      <c r="F8" s="300"/>
      <c r="G8" s="300"/>
      <c r="I8" s="294"/>
      <c r="J8" s="294"/>
      <c r="K8" s="294"/>
      <c r="L8" s="295"/>
      <c r="M8" s="294"/>
      <c r="N8" s="294"/>
      <c r="O8" s="294"/>
      <c r="P8" s="294"/>
      <c r="Q8" s="294"/>
      <c r="R8" s="294"/>
      <c r="S8" s="294"/>
      <c r="T8" s="294"/>
      <c r="U8" s="294"/>
      <c r="V8" s="294"/>
      <c r="W8" s="294"/>
      <c r="X8" s="294"/>
      <c r="Y8" s="294"/>
      <c r="Z8" s="294"/>
      <c r="AA8" s="294"/>
      <c r="AB8" s="294"/>
      <c r="AC8" s="294"/>
      <c r="AD8" s="294"/>
      <c r="AE8" s="294"/>
      <c r="AF8" s="294"/>
      <c r="AG8" s="294"/>
      <c r="AH8" s="294"/>
      <c r="AI8" s="294"/>
      <c r="AJ8" s="294"/>
      <c r="AK8" s="294"/>
      <c r="AL8" s="294"/>
      <c r="AM8" s="294"/>
      <c r="AN8" s="294"/>
      <c r="AO8" s="294"/>
      <c r="AP8" s="294"/>
      <c r="AQ8" s="294"/>
      <c r="AR8" s="294"/>
      <c r="AS8" s="294"/>
      <c r="AT8" s="294"/>
      <c r="AU8" s="294"/>
      <c r="AV8" s="294"/>
      <c r="AW8" s="294"/>
      <c r="AX8" s="294"/>
      <c r="AY8" s="294"/>
      <c r="AZ8" s="294"/>
      <c r="BA8" s="294"/>
      <c r="BB8" s="294"/>
      <c r="BC8" s="294"/>
      <c r="BD8" s="294"/>
      <c r="BE8" s="296"/>
      <c r="BF8" s="296"/>
    </row>
    <row r="9" spans="1:58" ht="15.75" thickBot="1" x14ac:dyDescent="0.3">
      <c r="B9" s="301"/>
      <c r="C9" s="300"/>
      <c r="D9" s="300"/>
      <c r="E9" s="300"/>
      <c r="F9" s="300"/>
      <c r="G9" s="300"/>
      <c r="I9" s="294"/>
      <c r="J9" s="294"/>
      <c r="K9" s="294"/>
      <c r="L9" s="295"/>
      <c r="M9" s="294"/>
      <c r="N9" s="294"/>
      <c r="O9" s="294"/>
      <c r="P9" s="294"/>
      <c r="Q9" s="294"/>
      <c r="R9" s="294"/>
      <c r="S9" s="294"/>
      <c r="T9" s="294"/>
      <c r="U9" s="294"/>
      <c r="V9" s="294"/>
      <c r="W9" s="294"/>
      <c r="X9" s="294"/>
      <c r="Y9" s="294"/>
      <c r="Z9" s="294"/>
      <c r="AA9" s="294"/>
      <c r="AB9" s="294"/>
      <c r="AC9" s="294"/>
      <c r="AD9" s="294"/>
      <c r="AE9" s="294"/>
      <c r="AF9" s="294"/>
      <c r="AG9" s="294"/>
      <c r="AH9" s="294"/>
      <c r="AI9" s="294"/>
      <c r="AJ9" s="294"/>
      <c r="AK9" s="294"/>
      <c r="AL9" s="294"/>
      <c r="AM9" s="294"/>
      <c r="AN9" s="294"/>
      <c r="AO9" s="294"/>
      <c r="AP9" s="294"/>
      <c r="AQ9" s="294"/>
      <c r="AR9" s="294"/>
      <c r="AS9" s="294"/>
      <c r="AT9" s="294"/>
      <c r="AU9" s="294"/>
      <c r="AV9" s="294"/>
      <c r="AW9" s="294"/>
      <c r="AX9" s="294"/>
      <c r="AY9" s="294"/>
      <c r="AZ9" s="294"/>
      <c r="BA9" s="294"/>
      <c r="BB9" s="294"/>
      <c r="BC9" s="294"/>
      <c r="BD9" s="294"/>
      <c r="BE9" s="296"/>
      <c r="BF9" s="296"/>
    </row>
    <row r="10" spans="1:58" x14ac:dyDescent="0.25">
      <c r="B10" s="302" t="s">
        <v>148</v>
      </c>
      <c r="C10" s="86">
        <v>1800</v>
      </c>
      <c r="D10" s="293"/>
      <c r="E10" s="293"/>
      <c r="F10" s="293"/>
      <c r="G10" s="293"/>
      <c r="I10" s="295"/>
      <c r="J10" s="295"/>
      <c r="K10" s="294"/>
      <c r="L10" s="295"/>
      <c r="M10" s="294"/>
      <c r="N10" s="294"/>
      <c r="O10" s="294"/>
      <c r="P10" s="294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/>
      <c r="AJ10" s="294"/>
      <c r="AK10" s="294"/>
      <c r="AL10" s="294"/>
      <c r="AM10" s="294"/>
      <c r="AN10" s="294"/>
      <c r="AO10" s="294"/>
      <c r="AP10" s="294"/>
      <c r="AQ10" s="294"/>
      <c r="AR10" s="294"/>
      <c r="AS10" s="294"/>
      <c r="AT10" s="294"/>
      <c r="AU10" s="294"/>
      <c r="AV10" s="294"/>
      <c r="AW10" s="294"/>
      <c r="AX10" s="294"/>
      <c r="AY10" s="294"/>
      <c r="AZ10" s="294"/>
      <c r="BA10" s="294"/>
      <c r="BB10" s="294"/>
      <c r="BC10" s="294"/>
      <c r="BD10" s="294"/>
      <c r="BE10" s="296"/>
      <c r="BF10" s="296"/>
    </row>
    <row r="11" spans="1:58" ht="14.25" customHeight="1" x14ac:dyDescent="0.25">
      <c r="B11" s="303" t="s">
        <v>128</v>
      </c>
      <c r="C11" s="90">
        <v>5</v>
      </c>
      <c r="D11" s="293"/>
      <c r="E11" s="293"/>
      <c r="F11" s="293"/>
      <c r="G11" s="293"/>
      <c r="I11" s="295"/>
      <c r="J11" s="304">
        <f>C10*(C11/100+1)</f>
        <v>1890</v>
      </c>
      <c r="K11" s="294"/>
      <c r="L11" s="295"/>
      <c r="M11" s="294"/>
      <c r="N11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/>
      <c r="AJ11" s="294"/>
      <c r="AK11" s="294"/>
      <c r="AL11" s="294"/>
      <c r="AM11" s="294"/>
      <c r="AN11" s="294"/>
      <c r="AO11" s="294"/>
      <c r="AP11" s="294"/>
      <c r="AQ11" s="294"/>
      <c r="AR11" s="294"/>
      <c r="AS11" s="294"/>
      <c r="AT11" s="294"/>
      <c r="AU11" s="294"/>
      <c r="AV11" s="294"/>
      <c r="AW11" s="294"/>
      <c r="AX11" s="294"/>
      <c r="AY11" s="294"/>
      <c r="AZ11" s="294"/>
      <c r="BA11" s="294"/>
      <c r="BB11" s="294"/>
      <c r="BC11" s="294"/>
      <c r="BD11" s="294"/>
      <c r="BE11" s="296"/>
      <c r="BF11" s="296"/>
    </row>
    <row r="12" spans="1:58" ht="14.25" customHeight="1" thickBot="1" x14ac:dyDescent="0.3">
      <c r="B12" s="305" t="s">
        <v>129</v>
      </c>
      <c r="C12" s="99">
        <v>2</v>
      </c>
      <c r="D12" s="293"/>
      <c r="E12" s="293"/>
      <c r="F12" s="293"/>
      <c r="G12" s="293"/>
      <c r="I12" s="295"/>
      <c r="J12" s="304">
        <f>C10*ABS(C12/100-1)</f>
        <v>1764</v>
      </c>
      <c r="K12" s="294"/>
      <c r="L12" s="295"/>
      <c r="M12" s="294"/>
      <c r="N12" s="294"/>
      <c r="O12" s="294"/>
      <c r="P12" s="294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/>
      <c r="AJ12" s="294"/>
      <c r="AK12" s="294"/>
      <c r="AL12" s="294"/>
      <c r="AM12" s="294"/>
      <c r="AN12" s="294"/>
      <c r="AO12" s="294"/>
      <c r="AP12" s="294"/>
      <c r="AQ12" s="294"/>
      <c r="AR12" s="294"/>
      <c r="AS12" s="294"/>
      <c r="AT12" s="294"/>
      <c r="AU12" s="294"/>
      <c r="AV12" s="294"/>
      <c r="AW12" s="294"/>
      <c r="AX12" s="294"/>
      <c r="AY12" s="294"/>
      <c r="AZ12" s="294"/>
      <c r="BA12" s="294"/>
      <c r="BB12" s="294"/>
      <c r="BC12" s="294"/>
      <c r="BD12" s="294"/>
      <c r="BE12" s="296"/>
      <c r="BF12" s="296"/>
    </row>
    <row r="13" spans="1:58" ht="15.75" customHeight="1" thickBot="1" x14ac:dyDescent="0.3">
      <c r="B13" s="306" t="s">
        <v>149</v>
      </c>
      <c r="C13" s="307">
        <v>3</v>
      </c>
      <c r="D13" s="293"/>
      <c r="E13" s="293"/>
      <c r="F13" s="293"/>
      <c r="G13" s="293"/>
      <c r="I13" s="295"/>
      <c r="J13" s="304"/>
      <c r="K13" s="294"/>
      <c r="L13" s="295"/>
      <c r="M13" s="294"/>
      <c r="N13" s="294"/>
      <c r="O13" s="294"/>
      <c r="P13" s="294"/>
      <c r="Q13" s="294"/>
      <c r="R13" s="294"/>
      <c r="S13" s="294"/>
      <c r="T13" s="294"/>
      <c r="U13" s="294"/>
      <c r="V13" s="294"/>
      <c r="W13" s="294"/>
      <c r="X13" s="294"/>
      <c r="Y13" s="294"/>
      <c r="Z13" s="294"/>
      <c r="AA13" s="294"/>
      <c r="AB13" s="294"/>
      <c r="AC13" s="294"/>
      <c r="AD13" s="294"/>
      <c r="AE13" s="294"/>
      <c r="AF13" s="294"/>
      <c r="AG13" s="294"/>
      <c r="AH13" s="294"/>
      <c r="AI13" s="294"/>
      <c r="AJ13" s="294"/>
      <c r="AK13" s="294"/>
      <c r="AL13" s="294"/>
      <c r="AM13" s="294"/>
      <c r="AN13" s="294"/>
      <c r="AO13" s="294"/>
      <c r="AP13" s="294"/>
      <c r="AQ13" s="294"/>
      <c r="AR13" s="294"/>
      <c r="AS13" s="294"/>
      <c r="AT13" s="294"/>
      <c r="AU13" s="294"/>
      <c r="AV13" s="294"/>
      <c r="AW13" s="294"/>
      <c r="AX13" s="294"/>
      <c r="AY13" s="294"/>
      <c r="AZ13" s="294"/>
      <c r="BA13" s="294"/>
      <c r="BB13" s="294"/>
      <c r="BC13" s="294"/>
      <c r="BD13" s="294"/>
      <c r="BE13" s="296"/>
      <c r="BF13" s="296"/>
    </row>
    <row r="14" spans="1:58" ht="15.75" customHeight="1" x14ac:dyDescent="0.25">
      <c r="B14" s="301"/>
      <c r="C14" s="295"/>
      <c r="D14" s="295"/>
      <c r="E14" s="295"/>
      <c r="F14" s="295"/>
      <c r="G14" s="295"/>
      <c r="H14" s="295"/>
      <c r="I14" s="295"/>
      <c r="J14" s="295"/>
      <c r="K14" s="295"/>
      <c r="L14" s="295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4"/>
      <c r="AC14" s="294"/>
      <c r="AD14" s="294"/>
      <c r="AE14" s="294"/>
      <c r="AF14" s="294"/>
      <c r="AG14" s="294"/>
      <c r="AH14" s="294"/>
      <c r="AI14" s="294"/>
      <c r="AJ14" s="294"/>
      <c r="AK14" s="294"/>
      <c r="AL14" s="294"/>
      <c r="AM14" s="294"/>
      <c r="AN14" s="294"/>
      <c r="AO14" s="294"/>
      <c r="AP14" s="294"/>
      <c r="AQ14" s="294"/>
      <c r="AR14" s="294"/>
      <c r="AS14" s="294"/>
      <c r="AT14" s="294"/>
      <c r="AU14" s="294"/>
      <c r="AV14" s="294"/>
      <c r="AW14" s="294"/>
      <c r="AX14" s="294"/>
      <c r="AY14" s="294"/>
      <c r="AZ14" s="294"/>
      <c r="BA14" s="294"/>
      <c r="BB14" s="294"/>
      <c r="BC14" s="294"/>
      <c r="BD14" s="294"/>
      <c r="BE14" s="296"/>
      <c r="BF14" s="296"/>
    </row>
    <row r="15" spans="1:58" ht="15.75" customHeight="1" x14ac:dyDescent="0.25">
      <c r="B15" s="301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4"/>
      <c r="N15" s="294"/>
      <c r="O15" s="294"/>
      <c r="P15" s="294"/>
      <c r="Q15" s="294"/>
      <c r="R15" s="294"/>
      <c r="S15" s="294"/>
      <c r="T15" s="294"/>
      <c r="U15" s="294"/>
      <c r="V15" s="294"/>
      <c r="W15" s="294"/>
      <c r="X15" s="294"/>
      <c r="Y15" s="294"/>
      <c r="Z15" s="294"/>
      <c r="AA15" s="294"/>
      <c r="AB15" s="294"/>
      <c r="AC15" s="294"/>
      <c r="AD15" s="294"/>
      <c r="AE15" s="294"/>
      <c r="AF15" s="294"/>
      <c r="AG15" s="294"/>
      <c r="AH15" s="294"/>
      <c r="AI15" s="294"/>
      <c r="AJ15" s="294"/>
      <c r="AK15" s="294"/>
      <c r="AL15" s="294"/>
      <c r="AM15" s="294"/>
      <c r="AN15" s="294"/>
      <c r="AO15" s="294"/>
      <c r="AP15" s="294"/>
      <c r="AQ15" s="294"/>
      <c r="AR15" s="294"/>
      <c r="AS15" s="294"/>
      <c r="AT15" s="294"/>
      <c r="AU15" s="294"/>
      <c r="AV15" s="294"/>
      <c r="AW15" s="294"/>
      <c r="AX15" s="294"/>
      <c r="AY15" s="294"/>
      <c r="AZ15" s="294"/>
      <c r="BA15" s="294"/>
      <c r="BB15" s="294"/>
      <c r="BC15" s="294"/>
      <c r="BD15" s="294"/>
      <c r="BE15" s="296"/>
      <c r="BF15" s="296"/>
    </row>
    <row r="16" spans="1:58" ht="15.75" customHeight="1" x14ac:dyDescent="0.25">
      <c r="B16" s="301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4"/>
      <c r="N16" s="294"/>
      <c r="O16" s="294"/>
      <c r="P16" s="294"/>
      <c r="Q16" s="294"/>
      <c r="R16" s="294"/>
      <c r="S16" s="294"/>
      <c r="T16" s="294"/>
      <c r="U16" s="294"/>
      <c r="V16" s="294"/>
      <c r="W16" s="294"/>
      <c r="X16" s="294"/>
      <c r="Y16" s="294"/>
      <c r="Z16" s="294"/>
      <c r="AA16" s="294"/>
      <c r="AB16" s="294"/>
      <c r="AC16" s="294"/>
      <c r="AD16" s="294"/>
      <c r="AE16" s="294"/>
      <c r="AF16" s="294"/>
      <c r="AG16" s="294"/>
      <c r="AH16" s="294"/>
      <c r="AI16" s="294"/>
      <c r="AJ16" s="294"/>
      <c r="AK16" s="294"/>
      <c r="AL16" s="294"/>
      <c r="AM16" s="294"/>
      <c r="AN16" s="294"/>
      <c r="AO16" s="294"/>
      <c r="AP16" s="294"/>
      <c r="AQ16" s="294"/>
      <c r="AR16" s="294"/>
      <c r="AS16" s="294"/>
      <c r="AT16" s="294"/>
      <c r="AU16" s="294"/>
      <c r="AV16" s="294"/>
      <c r="AW16" s="294"/>
      <c r="AX16" s="294"/>
      <c r="AY16" s="294"/>
      <c r="AZ16" s="294"/>
      <c r="BA16" s="294"/>
      <c r="BB16" s="294"/>
      <c r="BC16" s="294"/>
      <c r="BD16" s="294"/>
      <c r="BE16" s="296"/>
      <c r="BF16" s="296"/>
    </row>
    <row r="17" spans="2:64" ht="15.75" customHeight="1" thickBot="1" x14ac:dyDescent="0.3">
      <c r="B17" s="301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O17" s="294"/>
      <c r="P17" s="294"/>
      <c r="Q17" s="294"/>
      <c r="R17" s="294"/>
      <c r="S17" s="294"/>
      <c r="T17" s="294"/>
      <c r="AD17" s="294"/>
      <c r="AK17" s="294"/>
      <c r="AL17" s="294"/>
      <c r="AM17" s="294"/>
      <c r="AN17" s="294"/>
      <c r="AO17" s="294"/>
      <c r="AP17" s="294"/>
      <c r="AQ17" s="294"/>
      <c r="AR17" s="294"/>
      <c r="AS17" s="294"/>
      <c r="AT17" s="294"/>
      <c r="AU17" s="294"/>
      <c r="AV17" s="294"/>
      <c r="AW17" s="294"/>
      <c r="AX17" s="294"/>
      <c r="AY17" s="294"/>
      <c r="AZ17" s="294"/>
      <c r="BA17" s="294"/>
      <c r="BB17" s="294"/>
      <c r="BC17" s="294"/>
      <c r="BD17" s="294"/>
      <c r="BE17" s="296"/>
      <c r="BF17" s="296"/>
    </row>
    <row r="18" spans="2:64" ht="15.75" hidden="1" customHeight="1" x14ac:dyDescent="0.25">
      <c r="B18" s="301"/>
      <c r="C18" s="295"/>
      <c r="D18" s="295"/>
      <c r="E18" s="295"/>
      <c r="F18" s="295"/>
      <c r="G18" s="295"/>
      <c r="H18" s="295"/>
      <c r="I18" s="295"/>
      <c r="J18" s="295"/>
      <c r="K18" s="295"/>
      <c r="L18" s="295"/>
      <c r="O18" s="294"/>
      <c r="P18" s="294"/>
      <c r="Q18" s="294"/>
      <c r="R18" s="294"/>
      <c r="S18" s="294"/>
      <c r="T18" s="294"/>
      <c r="AD18" s="294"/>
      <c r="AK18" s="294"/>
      <c r="AL18" s="304"/>
      <c r="AM18" s="294"/>
      <c r="AN18" s="295"/>
      <c r="AQ18" s="294"/>
      <c r="AR18" s="294"/>
      <c r="AS18" s="294"/>
      <c r="AT18" s="294"/>
      <c r="AU18" s="294"/>
      <c r="AV18" s="294"/>
      <c r="BF18" s="294"/>
    </row>
    <row r="19" spans="2:64" ht="14.25" hidden="1" customHeight="1" thickBot="1" x14ac:dyDescent="0.3">
      <c r="C19" s="308"/>
      <c r="D19" s="308"/>
      <c r="E19" s="308"/>
      <c r="F19" s="308"/>
      <c r="G19" s="308"/>
      <c r="H19" s="294"/>
      <c r="I19" s="294"/>
      <c r="J19" s="294"/>
      <c r="K19" s="294"/>
      <c r="L19" s="294"/>
      <c r="M19" s="294"/>
      <c r="N19" s="294"/>
      <c r="O19" s="294"/>
      <c r="P19" s="294"/>
      <c r="Q19" s="294"/>
      <c r="R19" s="294"/>
      <c r="S19" s="294"/>
      <c r="T19" s="294"/>
      <c r="AD19" s="294"/>
      <c r="AE19" s="294"/>
      <c r="AF19" s="294"/>
      <c r="AG19" s="294"/>
      <c r="AH19" s="294"/>
      <c r="AI19" s="294"/>
      <c r="AJ19" s="294"/>
      <c r="AK19" s="294"/>
      <c r="AL19" s="294"/>
      <c r="AM19" s="294"/>
      <c r="AN19" s="294"/>
      <c r="AO19" s="294"/>
      <c r="AP19" s="294"/>
      <c r="AQ19" s="294"/>
      <c r="AR19" s="294"/>
      <c r="AS19" s="294"/>
      <c r="AT19" s="294"/>
      <c r="AU19" s="294"/>
      <c r="AV19" s="294"/>
      <c r="BF19" s="294"/>
      <c r="BG19" s="294"/>
      <c r="BH19" s="294"/>
      <c r="BI19" s="294"/>
      <c r="BJ19" s="294"/>
      <c r="BK19" s="294"/>
      <c r="BL19" s="294"/>
    </row>
    <row r="20" spans="2:64" ht="14.25" hidden="1" customHeight="1" thickBot="1" x14ac:dyDescent="0.3">
      <c r="J20" s="778" t="s">
        <v>131</v>
      </c>
      <c r="K20" s="779"/>
      <c r="L20" s="779"/>
      <c r="M20" s="779"/>
      <c r="N20" s="779"/>
      <c r="O20" s="779"/>
      <c r="P20" s="779"/>
      <c r="Q20" s="779"/>
      <c r="R20" s="779"/>
      <c r="S20" s="780"/>
      <c r="U20" s="778" t="s">
        <v>132</v>
      </c>
      <c r="V20" s="779"/>
      <c r="W20" s="779"/>
      <c r="X20" s="779"/>
      <c r="Y20" s="779"/>
      <c r="Z20" s="779"/>
      <c r="AA20" s="779"/>
      <c r="AB20" s="779"/>
      <c r="AC20" s="779"/>
      <c r="AD20" s="780"/>
      <c r="AI20" s="294"/>
      <c r="AL20" s="778" t="s">
        <v>131</v>
      </c>
      <c r="AM20" s="779"/>
      <c r="AN20" s="779"/>
      <c r="AO20" s="779"/>
      <c r="AP20" s="779"/>
      <c r="AQ20" s="779"/>
      <c r="AR20" s="779"/>
      <c r="AS20" s="779"/>
      <c r="AT20" s="779"/>
      <c r="AU20" s="780"/>
      <c r="AW20" s="778" t="s">
        <v>132</v>
      </c>
      <c r="AX20" s="779"/>
      <c r="AY20" s="779"/>
      <c r="AZ20" s="779"/>
      <c r="BA20" s="779"/>
      <c r="BB20" s="779"/>
      <c r="BC20" s="779"/>
      <c r="BD20" s="779"/>
      <c r="BE20" s="779"/>
      <c r="BF20" s="780"/>
      <c r="BK20" s="294"/>
    </row>
    <row r="21" spans="2:64" ht="14.25" hidden="1" customHeight="1" thickBot="1" x14ac:dyDescent="0.3">
      <c r="J21" s="309" t="s">
        <v>133</v>
      </c>
      <c r="K21" s="531">
        <v>160</v>
      </c>
      <c r="L21" s="533">
        <v>200</v>
      </c>
      <c r="M21" s="533">
        <v>260</v>
      </c>
      <c r="N21" s="533">
        <v>300</v>
      </c>
      <c r="O21" s="533">
        <v>300</v>
      </c>
      <c r="P21" s="535">
        <v>360</v>
      </c>
      <c r="Q21" s="535">
        <v>360</v>
      </c>
      <c r="R21" s="533">
        <v>400</v>
      </c>
      <c r="S21" s="533">
        <v>400</v>
      </c>
      <c r="U21" s="310" t="s">
        <v>133</v>
      </c>
      <c r="V21" s="531">
        <v>160</v>
      </c>
      <c r="W21" s="533">
        <v>200</v>
      </c>
      <c r="X21" s="533">
        <v>260</v>
      </c>
      <c r="Y21" s="533">
        <v>300</v>
      </c>
      <c r="Z21" s="533">
        <v>300</v>
      </c>
      <c r="AA21" s="535">
        <v>360</v>
      </c>
      <c r="AB21" s="535">
        <v>360</v>
      </c>
      <c r="AC21" s="533">
        <v>400</v>
      </c>
      <c r="AD21" s="533">
        <v>400</v>
      </c>
      <c r="AF21" s="767" t="s">
        <v>150</v>
      </c>
      <c r="AG21" s="768"/>
      <c r="AH21" s="768"/>
      <c r="AI21" s="769"/>
      <c r="AJ21" s="311" t="s">
        <v>134</v>
      </c>
      <c r="AK21" s="296"/>
      <c r="AL21" s="756" t="s">
        <v>134</v>
      </c>
      <c r="AM21" s="697" t="s">
        <v>133</v>
      </c>
      <c r="AN21" s="698"/>
      <c r="AO21" s="698"/>
      <c r="AP21" s="698"/>
      <c r="AQ21" s="698"/>
      <c r="AR21" s="698"/>
      <c r="AS21" s="699"/>
      <c r="AT21" s="533"/>
      <c r="AU21" s="536"/>
      <c r="AW21" s="756" t="s">
        <v>134</v>
      </c>
      <c r="AX21" s="697" t="s">
        <v>133</v>
      </c>
      <c r="AY21" s="698"/>
      <c r="AZ21" s="698"/>
      <c r="BA21" s="698"/>
      <c r="BB21" s="698"/>
      <c r="BC21" s="698"/>
      <c r="BD21" s="699"/>
      <c r="BE21" s="773"/>
      <c r="BF21" s="774"/>
      <c r="BH21" s="767" t="s">
        <v>150</v>
      </c>
      <c r="BI21" s="768"/>
      <c r="BJ21" s="768"/>
      <c r="BK21" s="769"/>
      <c r="BL21" s="311" t="s">
        <v>134</v>
      </c>
    </row>
    <row r="22" spans="2:64" ht="14.25" hidden="1" customHeight="1" thickBot="1" x14ac:dyDescent="0.3">
      <c r="J22" s="312" t="s">
        <v>134</v>
      </c>
      <c r="K22" s="532"/>
      <c r="L22" s="534"/>
      <c r="M22" s="534"/>
      <c r="N22" s="313">
        <v>2</v>
      </c>
      <c r="O22" s="313">
        <v>4</v>
      </c>
      <c r="P22" s="313" t="s">
        <v>141</v>
      </c>
      <c r="Q22" s="314" t="s">
        <v>142</v>
      </c>
      <c r="R22" s="313" t="s">
        <v>141</v>
      </c>
      <c r="S22" s="314" t="s">
        <v>142</v>
      </c>
      <c r="U22" s="315" t="s">
        <v>134</v>
      </c>
      <c r="V22" s="532"/>
      <c r="W22" s="534"/>
      <c r="X22" s="534"/>
      <c r="Y22" s="313">
        <v>2</v>
      </c>
      <c r="Z22" s="313">
        <v>4</v>
      </c>
      <c r="AA22" s="313" t="s">
        <v>141</v>
      </c>
      <c r="AB22" s="314" t="s">
        <v>142</v>
      </c>
      <c r="AC22" s="313" t="s">
        <v>141</v>
      </c>
      <c r="AD22" s="314" t="s">
        <v>142</v>
      </c>
      <c r="AF22" s="316">
        <v>0</v>
      </c>
      <c r="AG22" s="317">
        <v>1</v>
      </c>
      <c r="AH22" s="317">
        <v>2</v>
      </c>
      <c r="AI22" s="318">
        <v>3</v>
      </c>
      <c r="AJ22" s="319" t="s">
        <v>151</v>
      </c>
      <c r="AK22" s="296"/>
      <c r="AL22" s="757"/>
      <c r="AM22" s="281">
        <v>180</v>
      </c>
      <c r="AN22" s="282">
        <v>240</v>
      </c>
      <c r="AO22" s="282">
        <v>260</v>
      </c>
      <c r="AP22" s="282">
        <v>290</v>
      </c>
      <c r="AQ22" s="282">
        <v>340</v>
      </c>
      <c r="AR22" s="282">
        <v>380</v>
      </c>
      <c r="AS22" s="283">
        <v>420</v>
      </c>
      <c r="AT22" s="313"/>
      <c r="AU22" s="314"/>
      <c r="AW22" s="757"/>
      <c r="AX22" s="281">
        <v>180</v>
      </c>
      <c r="AY22" s="282">
        <v>240</v>
      </c>
      <c r="AZ22" s="282">
        <v>260</v>
      </c>
      <c r="BA22" s="282">
        <v>290</v>
      </c>
      <c r="BB22" s="282">
        <v>340</v>
      </c>
      <c r="BC22" s="282">
        <v>380</v>
      </c>
      <c r="BD22" s="283">
        <v>420</v>
      </c>
      <c r="BE22" s="313"/>
      <c r="BF22" s="314"/>
      <c r="BH22" s="316">
        <v>0</v>
      </c>
      <c r="BI22" s="317">
        <v>1</v>
      </c>
      <c r="BJ22" s="317">
        <v>2</v>
      </c>
      <c r="BK22" s="318">
        <v>3</v>
      </c>
      <c r="BL22" s="319" t="s">
        <v>151</v>
      </c>
    </row>
    <row r="23" spans="2:64" ht="14.25" hidden="1" customHeight="1" x14ac:dyDescent="0.25">
      <c r="J23" s="320">
        <v>65</v>
      </c>
      <c r="K23" s="321" t="s">
        <v>152</v>
      </c>
      <c r="L23" s="322" t="s">
        <v>152</v>
      </c>
      <c r="M23" s="322">
        <f>M25*0.71</f>
        <v>237.708</v>
      </c>
      <c r="N23" s="322">
        <f>N25*0.71</f>
        <v>263.26799999999997</v>
      </c>
      <c r="O23" s="322" t="s">
        <v>152</v>
      </c>
      <c r="P23" s="322"/>
      <c r="Q23" s="322">
        <f>Q25*0.71</f>
        <v>367.21199999999993</v>
      </c>
      <c r="R23" s="322">
        <f>R25*0.71</f>
        <v>394.476</v>
      </c>
      <c r="S23" s="323" t="s">
        <v>152</v>
      </c>
      <c r="T23" s="294"/>
      <c r="U23" s="320">
        <v>65</v>
      </c>
      <c r="V23" s="324" t="s">
        <v>152</v>
      </c>
      <c r="W23" s="325" t="s">
        <v>152</v>
      </c>
      <c r="X23" s="326">
        <v>1.7</v>
      </c>
      <c r="Y23" s="326">
        <v>1.65</v>
      </c>
      <c r="Z23" s="326"/>
      <c r="AA23" s="325">
        <v>1.6</v>
      </c>
      <c r="AB23" s="326">
        <v>1.6</v>
      </c>
      <c r="AC23" s="326">
        <v>1.55</v>
      </c>
      <c r="AD23" s="327">
        <v>1.55</v>
      </c>
      <c r="AE23" s="294"/>
      <c r="AF23" s="328">
        <v>1</v>
      </c>
      <c r="AG23" s="329">
        <v>5.12</v>
      </c>
      <c r="AH23" s="329">
        <v>5.66</v>
      </c>
      <c r="AI23" s="330">
        <v>6.53</v>
      </c>
      <c r="AJ23" s="320">
        <v>65</v>
      </c>
      <c r="AK23" s="294"/>
      <c r="AL23" s="256" t="s">
        <v>144</v>
      </c>
      <c r="AM23" s="263" t="s">
        <v>138</v>
      </c>
      <c r="AN23" s="264" t="s">
        <v>138</v>
      </c>
      <c r="AO23" s="264" t="s">
        <v>138</v>
      </c>
      <c r="AP23" s="264" t="s">
        <v>143</v>
      </c>
      <c r="AQ23" s="264" t="s">
        <v>139</v>
      </c>
      <c r="AR23" s="264" t="s">
        <v>139</v>
      </c>
      <c r="AS23" s="265" t="s">
        <v>159</v>
      </c>
      <c r="AT23" s="322"/>
      <c r="AU23" s="323"/>
      <c r="AV23" s="294"/>
      <c r="AW23" s="256" t="s">
        <v>144</v>
      </c>
      <c r="AX23" s="263" t="s">
        <v>138</v>
      </c>
      <c r="AY23" s="264" t="s">
        <v>138</v>
      </c>
      <c r="AZ23" s="264" t="s">
        <v>138</v>
      </c>
      <c r="BA23" s="264" t="s">
        <v>143</v>
      </c>
      <c r="BB23" s="264" t="s">
        <v>139</v>
      </c>
      <c r="BC23" s="264" t="s">
        <v>139</v>
      </c>
      <c r="BD23" s="265" t="s">
        <v>159</v>
      </c>
      <c r="BE23" s="326"/>
      <c r="BF23" s="327"/>
      <c r="BG23" s="294"/>
      <c r="BH23" s="328"/>
      <c r="BI23" s="329"/>
      <c r="BJ23" s="329"/>
      <c r="BK23" s="330"/>
      <c r="BL23" s="320"/>
    </row>
    <row r="24" spans="2:64" ht="14.25" hidden="1" customHeight="1" x14ac:dyDescent="0.25">
      <c r="J24" s="331">
        <v>70</v>
      </c>
      <c r="K24" s="332" t="s">
        <v>152</v>
      </c>
      <c r="L24" s="333" t="s">
        <v>152</v>
      </c>
      <c r="M24" s="333">
        <f>M26*0.71</f>
        <v>292.17635999999999</v>
      </c>
      <c r="N24" s="333">
        <f>N26*0.71</f>
        <v>323.02727999999996</v>
      </c>
      <c r="O24" s="333" t="s">
        <v>152</v>
      </c>
      <c r="P24" s="333"/>
      <c r="Q24" s="333">
        <f>Q26*0.71</f>
        <v>432.68056460609114</v>
      </c>
      <c r="R24" s="333">
        <f>R26*0.71</f>
        <v>471.83759999999995</v>
      </c>
      <c r="S24" s="334" t="s">
        <v>152</v>
      </c>
      <c r="T24" s="294"/>
      <c r="U24" s="331">
        <v>70</v>
      </c>
      <c r="V24" s="335" t="s">
        <v>152</v>
      </c>
      <c r="W24" s="336" t="s">
        <v>152</v>
      </c>
      <c r="X24" s="337">
        <v>1.65</v>
      </c>
      <c r="Y24" s="337">
        <v>1.6</v>
      </c>
      <c r="Z24" s="337"/>
      <c r="AA24" s="336">
        <v>1.55</v>
      </c>
      <c r="AB24" s="337">
        <v>1.55</v>
      </c>
      <c r="AC24" s="337">
        <v>1.5</v>
      </c>
      <c r="AD24" s="338">
        <v>1.5</v>
      </c>
      <c r="AE24" s="294"/>
      <c r="AF24" s="339">
        <v>1</v>
      </c>
      <c r="AG24" s="340">
        <v>5.12</v>
      </c>
      <c r="AH24" s="340">
        <v>5.66</v>
      </c>
      <c r="AI24" s="341">
        <v>6.53</v>
      </c>
      <c r="AJ24" s="331">
        <v>70</v>
      </c>
      <c r="AK24" s="294"/>
      <c r="AL24" s="331"/>
      <c r="AM24" s="332"/>
      <c r="AN24" s="333"/>
      <c r="AO24" s="333"/>
      <c r="AP24" s="333"/>
      <c r="AQ24" s="333"/>
      <c r="AR24" s="333"/>
      <c r="AS24" s="333"/>
      <c r="AT24" s="333"/>
      <c r="AU24" s="334"/>
      <c r="AV24" s="294"/>
      <c r="AW24" s="331">
        <v>70</v>
      </c>
      <c r="AX24" s="335"/>
      <c r="AY24" s="336"/>
      <c r="AZ24" s="337"/>
      <c r="BA24" s="337"/>
      <c r="BB24" s="337"/>
      <c r="BC24" s="336"/>
      <c r="BD24" s="337"/>
      <c r="BE24" s="337"/>
      <c r="BF24" s="338"/>
      <c r="BG24" s="294"/>
      <c r="BH24" s="339"/>
      <c r="BI24" s="340"/>
      <c r="BJ24" s="340"/>
      <c r="BK24" s="341"/>
      <c r="BL24" s="331"/>
    </row>
    <row r="25" spans="2:64" ht="14.25" hidden="1" customHeight="1" x14ac:dyDescent="0.25">
      <c r="J25" s="331">
        <v>75</v>
      </c>
      <c r="K25" s="342">
        <f>L25*0.9</f>
        <v>233.87400000000002</v>
      </c>
      <c r="L25" s="343">
        <f>L27*0.71</f>
        <v>259.86</v>
      </c>
      <c r="M25" s="343">
        <f>279*1.2</f>
        <v>334.8</v>
      </c>
      <c r="N25" s="343">
        <f>309*1.2</f>
        <v>370.8</v>
      </c>
      <c r="O25" s="343">
        <v>0</v>
      </c>
      <c r="P25" s="343"/>
      <c r="Q25" s="343">
        <f>431*1.2</f>
        <v>517.19999999999993</v>
      </c>
      <c r="R25" s="343">
        <f>463*1.2</f>
        <v>555.6</v>
      </c>
      <c r="S25" s="344">
        <v>0</v>
      </c>
      <c r="T25" s="294"/>
      <c r="U25" s="331">
        <v>75</v>
      </c>
      <c r="V25" s="345">
        <v>1.7</v>
      </c>
      <c r="W25" s="346">
        <v>1.65</v>
      </c>
      <c r="X25" s="346">
        <v>1.6</v>
      </c>
      <c r="Y25" s="346">
        <v>1.55</v>
      </c>
      <c r="Z25" s="346"/>
      <c r="AA25" s="346">
        <v>1.55</v>
      </c>
      <c r="AB25" s="346">
        <v>1.5</v>
      </c>
      <c r="AC25" s="346">
        <v>1.45</v>
      </c>
      <c r="AD25" s="347">
        <v>1.45</v>
      </c>
      <c r="AE25" s="294"/>
      <c r="AF25" s="348">
        <v>1</v>
      </c>
      <c r="AG25" s="349">
        <v>4.5999999999999996</v>
      </c>
      <c r="AH25" s="349">
        <v>5</v>
      </c>
      <c r="AI25" s="350">
        <v>6.53</v>
      </c>
      <c r="AJ25" s="331">
        <v>75</v>
      </c>
      <c r="AK25" s="294"/>
      <c r="AL25" s="331">
        <v>75</v>
      </c>
      <c r="AM25" s="351" t="s">
        <v>152</v>
      </c>
      <c r="AN25" s="602">
        <f>FORECAST($AN$22,L25:M25,$L$21:$M$21)</f>
        <v>309.82000000000005</v>
      </c>
      <c r="AO25" s="602">
        <f>FORECAST($AO$22,L25:M25,$L$21:$M$21)</f>
        <v>334.8</v>
      </c>
      <c r="AP25" s="603">
        <f>(V56+W56)/2</f>
        <v>429.9</v>
      </c>
      <c r="AQ25" s="602">
        <f>FORECAST($AQ$22,Q25:R25,$Q$21:$R$21)</f>
        <v>497.99999999999989</v>
      </c>
      <c r="AR25" s="602">
        <f>FORECAST($AR$22,Q25:R25,$Q$21:$R$21)</f>
        <v>536.4</v>
      </c>
      <c r="AS25" s="602">
        <f>FORECAST($AS$22,Q25:R25,$Q$21:$R$21)*1.1</f>
        <v>632.28000000000009</v>
      </c>
      <c r="AT25" s="618"/>
      <c r="AU25" s="344"/>
      <c r="AV25" s="294"/>
      <c r="AW25" s="331">
        <v>75</v>
      </c>
      <c r="AX25" s="351" t="s">
        <v>152</v>
      </c>
      <c r="AY25" s="606">
        <f>FORECAST($AY$22,W25:X25,$L$21:$M$21)</f>
        <v>1.6166666666666667</v>
      </c>
      <c r="AZ25" s="606">
        <f>FORECAST($AZ$22,W25:X25,$L$21:$M$21)</f>
        <v>1.6</v>
      </c>
      <c r="BA25" s="606">
        <f>FORECAST($BA$22,X25:Y25,$X$21:$Y$21)</f>
        <v>1.5625000000000002</v>
      </c>
      <c r="BB25" s="606">
        <f>FORECAST($BB$22,AB25:AC25,$AB$21:$AC$21)</f>
        <v>1.5250000000000004</v>
      </c>
      <c r="BC25" s="606">
        <f>FORECAST($BC$22,AB25:AC25,$AB$21:$AC$21)</f>
        <v>1.4750000000000001</v>
      </c>
      <c r="BD25" s="606">
        <f>FORECAST($BD$22,AB25:AC25,$AB$21:$AC$21)</f>
        <v>1.4250000000000003</v>
      </c>
      <c r="BE25" s="345"/>
      <c r="BF25" s="347"/>
      <c r="BG25" s="294"/>
      <c r="BH25" s="348">
        <v>1</v>
      </c>
      <c r="BI25" s="349">
        <v>4.5999999999999996</v>
      </c>
      <c r="BJ25" s="349">
        <v>5</v>
      </c>
      <c r="BK25" s="350">
        <v>6.53</v>
      </c>
      <c r="BL25" s="331">
        <v>75</v>
      </c>
    </row>
    <row r="26" spans="2:64" ht="14.25" hidden="1" customHeight="1" x14ac:dyDescent="0.25">
      <c r="J26" s="331">
        <v>80</v>
      </c>
      <c r="K26" s="351" t="s">
        <v>152</v>
      </c>
      <c r="L26" s="352" t="s">
        <v>152</v>
      </c>
      <c r="M26" s="353">
        <f>M28*0.71</f>
        <v>411.51600000000002</v>
      </c>
      <c r="N26" s="353">
        <f>N28*0.71</f>
        <v>454.96799999999996</v>
      </c>
      <c r="O26" s="352" t="s">
        <v>152</v>
      </c>
      <c r="P26" s="352"/>
      <c r="Q26" s="353">
        <f>Q28*0.71</f>
        <v>609.40924592407202</v>
      </c>
      <c r="R26" s="353">
        <f>R28*0.71</f>
        <v>664.56</v>
      </c>
      <c r="S26" s="354" t="s">
        <v>152</v>
      </c>
      <c r="T26" s="294"/>
      <c r="U26" s="331">
        <v>80</v>
      </c>
      <c r="V26" s="355" t="s">
        <v>152</v>
      </c>
      <c r="W26" s="356" t="s">
        <v>152</v>
      </c>
      <c r="X26" s="357">
        <v>1.55</v>
      </c>
      <c r="Y26" s="357">
        <v>1.5</v>
      </c>
      <c r="Z26" s="357"/>
      <c r="AA26" s="356" t="s">
        <v>152</v>
      </c>
      <c r="AB26" s="357">
        <v>1.45</v>
      </c>
      <c r="AC26" s="357">
        <v>1.4</v>
      </c>
      <c r="AD26" s="358">
        <v>1.4</v>
      </c>
      <c r="AE26" s="294"/>
      <c r="AF26" s="359">
        <v>1</v>
      </c>
      <c r="AG26" s="360">
        <v>3.92</v>
      </c>
      <c r="AH26" s="360">
        <v>4.5</v>
      </c>
      <c r="AI26" s="361">
        <v>5.6</v>
      </c>
      <c r="AJ26" s="331">
        <v>80</v>
      </c>
      <c r="AK26" s="294"/>
      <c r="AL26" s="331">
        <v>90</v>
      </c>
      <c r="AM26" s="351" t="s">
        <v>152</v>
      </c>
      <c r="AN26" s="604">
        <f>FORECAST($AN$22,L27:M27,$L$21:$M$21)</f>
        <v>445.19999999999993</v>
      </c>
      <c r="AO26" s="604">
        <f>FORECAST($AO$22,L27:M27,$L$21:$M$21)</f>
        <v>484.79999999999995</v>
      </c>
      <c r="AP26" s="605">
        <f>(V57+W57)/2</f>
        <v>602.25</v>
      </c>
      <c r="AQ26" s="604">
        <f>FORECAST($AQ$22,Q27:R27,$Q$21:$R$21)</f>
        <v>661.2</v>
      </c>
      <c r="AR26" s="604">
        <f>FORECAST($AR$22,Q27:R27,$Q$21:$R$21)</f>
        <v>735.59999999999991</v>
      </c>
      <c r="AS26" s="604">
        <f>FORECAST($AS$22,Q27:R27,$Q$21:$R$21)*1.1</f>
        <v>891.00000000000011</v>
      </c>
      <c r="AT26" s="619"/>
      <c r="AU26" s="364"/>
      <c r="AV26" s="294"/>
      <c r="AW26" s="331">
        <v>90</v>
      </c>
      <c r="AX26" s="351" t="s">
        <v>152</v>
      </c>
      <c r="AY26" s="607">
        <f>FORECAST($AY$22,W27:X27,$L$21:$M$21)</f>
        <v>1.5166666666666666</v>
      </c>
      <c r="AZ26" s="607">
        <f>FORECAST($AZ$22,W27:X27,$L$21:$M$21)</f>
        <v>1.5</v>
      </c>
      <c r="BA26" s="607">
        <f>FORECAST($BA$22,X27:Y27,$X$21:$Y$21)</f>
        <v>1.4625000000000001</v>
      </c>
      <c r="BB26" s="607">
        <f>FORECAST($BB$22,AB27:AC27,$AB$21:$AC$21)</f>
        <v>1.4500000000000002</v>
      </c>
      <c r="BC26" s="607">
        <f>FORECAST($BC$22,AB27:AC27,$AB$21:$AC$21)</f>
        <v>1.35</v>
      </c>
      <c r="BD26" s="607">
        <f>FORECAST($BD$22,AB27:AC27,$AB$21:$AC$21)</f>
        <v>1.2500000000000004</v>
      </c>
      <c r="BE26" s="365"/>
      <c r="BF26" s="367"/>
      <c r="BG26" s="294"/>
      <c r="BH26" s="368">
        <v>1</v>
      </c>
      <c r="BI26" s="369">
        <v>3.51</v>
      </c>
      <c r="BJ26" s="369">
        <v>3.96</v>
      </c>
      <c r="BK26" s="370">
        <v>4.93</v>
      </c>
      <c r="BL26" s="331">
        <v>90</v>
      </c>
    </row>
    <row r="27" spans="2:64" ht="14.25" hidden="1" customHeight="1" x14ac:dyDescent="0.25">
      <c r="J27" s="331">
        <v>90</v>
      </c>
      <c r="K27" s="198">
        <f>L27*0.89</f>
        <v>325.74</v>
      </c>
      <c r="L27" s="362">
        <f>305*1.2</f>
        <v>366</v>
      </c>
      <c r="M27" s="363">
        <f>404*1.2</f>
        <v>484.79999999999995</v>
      </c>
      <c r="N27" s="363">
        <f>469*1.2</f>
        <v>562.79999999999995</v>
      </c>
      <c r="O27" s="362">
        <v>0</v>
      </c>
      <c r="P27" s="362"/>
      <c r="Q27" s="363">
        <f>582*1.2</f>
        <v>698.4</v>
      </c>
      <c r="R27" s="363">
        <f>644*1.2</f>
        <v>772.8</v>
      </c>
      <c r="S27" s="364">
        <v>0</v>
      </c>
      <c r="T27" s="294"/>
      <c r="U27" s="331">
        <v>90</v>
      </c>
      <c r="V27" s="365">
        <v>1.6</v>
      </c>
      <c r="W27" s="366">
        <v>1.55</v>
      </c>
      <c r="X27" s="366">
        <v>1.5</v>
      </c>
      <c r="Y27" s="366">
        <v>1.45</v>
      </c>
      <c r="Z27" s="366"/>
      <c r="AA27" s="366">
        <v>1.45</v>
      </c>
      <c r="AB27" s="366">
        <v>1.4</v>
      </c>
      <c r="AC27" s="366">
        <v>1.3</v>
      </c>
      <c r="AD27" s="367">
        <v>1.3</v>
      </c>
      <c r="AE27" s="294"/>
      <c r="AF27" s="368">
        <v>1</v>
      </c>
      <c r="AG27" s="369">
        <v>3.51</v>
      </c>
      <c r="AH27" s="369">
        <v>3.96</v>
      </c>
      <c r="AI27" s="370">
        <v>4.93</v>
      </c>
      <c r="AJ27" s="331">
        <v>90</v>
      </c>
      <c r="AK27" s="294"/>
      <c r="AL27" s="331">
        <v>110</v>
      </c>
      <c r="AM27" s="351" t="s">
        <v>152</v>
      </c>
      <c r="AN27" s="614">
        <f>FORECAST($AN$22,L28:M28,$L$21:$M$21)</f>
        <v>539.39873111999998</v>
      </c>
      <c r="AO27" s="614">
        <f>FORECAST($AO$22,L28:M28,$L$21:$M$21)</f>
        <v>579.59999999999991</v>
      </c>
      <c r="AP27" s="615">
        <f>(V58+W58)/2</f>
        <v>722.49216118739992</v>
      </c>
      <c r="AQ27" s="614">
        <f>FORECAST($AQ$22,Q28:R28,$Q$21:$R$21)</f>
        <v>819.48432237479994</v>
      </c>
      <c r="AR27" s="614">
        <f>FORECAST($AR$22,Q28:R28,$Q$21:$R$21)</f>
        <v>897.16144079159994</v>
      </c>
      <c r="AS27" s="614">
        <f>FORECAST($AS$22,Q28:R28,$Q$21:$R$21)*1.1</f>
        <v>1072.32241512924</v>
      </c>
      <c r="AT27" s="620"/>
      <c r="AU27" s="373"/>
      <c r="AV27" s="294"/>
      <c r="AW27" s="331">
        <v>110</v>
      </c>
      <c r="AX27" s="351" t="s">
        <v>152</v>
      </c>
      <c r="AY27" s="613">
        <f>FORECAST($AY$22,W28:X28,$L$21:$M$21)</f>
        <v>1.3</v>
      </c>
      <c r="AZ27" s="613">
        <f>FORECAST($AZ$22,W28:X28,$L$21:$M$21)</f>
        <v>1.3</v>
      </c>
      <c r="BA27" s="613">
        <f>FORECAST($BA$22,X28:Y28,$X$21:$Y$21)</f>
        <v>1.3</v>
      </c>
      <c r="BB27" s="613">
        <f>FORECAST($BB$22,AB28:AC28,$AB$21:$AC$21)</f>
        <v>1.3</v>
      </c>
      <c r="BC27" s="613">
        <f>FORECAST($BC$22,AB28:AC28,$AB$21:$AC$21)</f>
        <v>1.3</v>
      </c>
      <c r="BD27" s="613">
        <f>FORECAST($BD$22,AB28:AC28,$AB$21:$AC$21)</f>
        <v>1.3</v>
      </c>
      <c r="BE27" s="374"/>
      <c r="BF27" s="376"/>
      <c r="BG27" s="294"/>
      <c r="BH27" s="377">
        <v>1</v>
      </c>
      <c r="BI27" s="378">
        <v>3.41</v>
      </c>
      <c r="BJ27" s="378">
        <v>3.96</v>
      </c>
      <c r="BK27" s="379">
        <v>4.93</v>
      </c>
      <c r="BL27" s="331">
        <v>110</v>
      </c>
    </row>
    <row r="28" spans="2:64" ht="14.25" hidden="1" customHeight="1" x14ac:dyDescent="0.25">
      <c r="J28" s="331">
        <v>110</v>
      </c>
      <c r="K28" s="371">
        <f>L28*0.88</f>
        <v>403.91665015679996</v>
      </c>
      <c r="L28" s="372">
        <f>L27*1.25408796</f>
        <v>458.99619335999995</v>
      </c>
      <c r="M28" s="372">
        <f>483*1.2</f>
        <v>579.6</v>
      </c>
      <c r="N28" s="372">
        <f>534*1.2</f>
        <v>640.79999999999995</v>
      </c>
      <c r="O28" s="372">
        <v>0</v>
      </c>
      <c r="P28" s="372"/>
      <c r="Q28" s="372">
        <f>L28*1.87</f>
        <v>858.3228815832</v>
      </c>
      <c r="R28" s="372">
        <f>780*1.2</f>
        <v>936</v>
      </c>
      <c r="S28" s="373">
        <v>0</v>
      </c>
      <c r="T28" s="294"/>
      <c r="U28" s="331">
        <v>110</v>
      </c>
      <c r="V28" s="374">
        <v>1.5</v>
      </c>
      <c r="W28" s="375">
        <v>1.3</v>
      </c>
      <c r="X28" s="375">
        <v>1.3</v>
      </c>
      <c r="Y28" s="375">
        <v>1.3</v>
      </c>
      <c r="Z28" s="375"/>
      <c r="AA28" s="375">
        <v>1.3</v>
      </c>
      <c r="AB28" s="375">
        <v>1.3</v>
      </c>
      <c r="AC28" s="375">
        <v>1.3</v>
      </c>
      <c r="AD28" s="376">
        <v>1.3</v>
      </c>
      <c r="AE28" s="294"/>
      <c r="AF28" s="377">
        <v>1</v>
      </c>
      <c r="AG28" s="378">
        <v>3.41</v>
      </c>
      <c r="AH28" s="378">
        <v>3.96</v>
      </c>
      <c r="AI28" s="379">
        <v>4.93</v>
      </c>
      <c r="AJ28" s="331">
        <v>110</v>
      </c>
      <c r="AK28" s="294"/>
      <c r="AL28" s="257" t="s">
        <v>145</v>
      </c>
      <c r="AM28" s="266" t="s">
        <v>140</v>
      </c>
      <c r="AN28" s="267" t="s">
        <v>140</v>
      </c>
      <c r="AO28" s="267" t="s">
        <v>140</v>
      </c>
      <c r="AP28" s="267" t="s">
        <v>141</v>
      </c>
      <c r="AQ28" s="267" t="s">
        <v>142</v>
      </c>
      <c r="AR28" s="267" t="s">
        <v>142</v>
      </c>
      <c r="AS28" s="267" t="s">
        <v>160</v>
      </c>
      <c r="AV28" s="294"/>
      <c r="AW28" s="257" t="s">
        <v>145</v>
      </c>
      <c r="AX28" s="266" t="s">
        <v>140</v>
      </c>
      <c r="AY28" s="267" t="s">
        <v>140</v>
      </c>
      <c r="AZ28" s="267" t="s">
        <v>140</v>
      </c>
      <c r="BA28" s="267" t="s">
        <v>141</v>
      </c>
      <c r="BB28" s="267" t="s">
        <v>142</v>
      </c>
      <c r="BC28" s="267" t="s">
        <v>142</v>
      </c>
      <c r="BD28" s="267" t="s">
        <v>160</v>
      </c>
      <c r="BG28" s="294"/>
    </row>
    <row r="29" spans="2:64" ht="14.25" hidden="1" customHeight="1" x14ac:dyDescent="0.25">
      <c r="J29" s="331">
        <v>140</v>
      </c>
      <c r="K29" s="380">
        <f>K30*0.965</f>
        <v>422.66999999999996</v>
      </c>
      <c r="L29" s="380">
        <f t="shared" ref="L29:Q29" si="0">L30*0.965</f>
        <v>531.52199999999993</v>
      </c>
      <c r="M29" s="380">
        <f t="shared" si="0"/>
        <v>883.55399999999997</v>
      </c>
      <c r="N29" s="380">
        <v>915.97799999999995</v>
      </c>
      <c r="O29" s="380">
        <f t="shared" si="0"/>
        <v>915.97799999999995</v>
      </c>
      <c r="P29" s="380">
        <f>P30*0.965</f>
        <v>1058.2961999999998</v>
      </c>
      <c r="Q29" s="380">
        <f t="shared" si="0"/>
        <v>1113.9959999999999</v>
      </c>
      <c r="R29" s="380">
        <f>R30*0.965</f>
        <v>1095.59538</v>
      </c>
      <c r="S29" s="380">
        <f>S30*0.965</f>
        <v>1197.3719999999998</v>
      </c>
      <c r="T29" s="294"/>
      <c r="U29" s="331">
        <v>140</v>
      </c>
      <c r="V29" s="381">
        <v>1.4</v>
      </c>
      <c r="W29" s="382">
        <v>1.35</v>
      </c>
      <c r="X29" s="382">
        <v>1.32</v>
      </c>
      <c r="Y29" s="382">
        <v>1.31</v>
      </c>
      <c r="Z29" s="382"/>
      <c r="AA29" s="382">
        <v>1.3</v>
      </c>
      <c r="AB29" s="382">
        <v>1.28</v>
      </c>
      <c r="AC29" s="382">
        <v>1.25</v>
      </c>
      <c r="AD29" s="383">
        <v>1.25</v>
      </c>
      <c r="AE29" s="294"/>
      <c r="AF29" s="384">
        <v>1</v>
      </c>
      <c r="AG29" s="385">
        <v>3.41</v>
      </c>
      <c r="AH29" s="385">
        <v>3.96</v>
      </c>
      <c r="AI29" s="386">
        <v>4.93</v>
      </c>
      <c r="AJ29" s="331">
        <v>140</v>
      </c>
      <c r="AK29" s="294"/>
      <c r="AL29" s="331">
        <v>140</v>
      </c>
      <c r="AM29" s="351" t="s">
        <v>152</v>
      </c>
      <c r="AN29" s="616">
        <f>FORECAST($AN$22,L29:M29,$L$21:$M$21)</f>
        <v>766.21</v>
      </c>
      <c r="AO29" s="616">
        <f>FORECAST($AO$22,L29:M29,$L$21:$M$21)</f>
        <v>883.55400000000009</v>
      </c>
      <c r="AP29" s="616">
        <f>FORECAST($AP$22,P56:Q56,$AB$21:$AC$21)</f>
        <v>993.02263499999935</v>
      </c>
      <c r="AQ29" s="616">
        <f>FORECAST($AQ$22,R56:S56,$Q$21:$R$21)</f>
        <v>1072.3079999999998</v>
      </c>
      <c r="AR29" s="616">
        <f>FORECAST($AR$22,R56:S56,$Q$21:$R$21)</f>
        <v>1155.6839999999997</v>
      </c>
      <c r="AS29" s="616">
        <f>FORECAST($AS$22,R56:S56,$Q$21:$R$21)*1.1</f>
        <v>1362.9659999999999</v>
      </c>
      <c r="AT29" s="380"/>
      <c r="AU29" s="380"/>
      <c r="AV29" s="294"/>
      <c r="AW29" s="331">
        <v>140</v>
      </c>
      <c r="AX29" s="351" t="s">
        <v>152</v>
      </c>
      <c r="AY29" s="608">
        <f>FORECAST($AY$22,W29:X29,$L$21:$M$21)</f>
        <v>1.33</v>
      </c>
      <c r="AZ29" s="608">
        <f>FORECAST($AZ$22,W29:X29,$L$21:$M$21)</f>
        <v>1.32</v>
      </c>
      <c r="BA29" s="608">
        <f>FORECAST($BA$22,X29:Y29,$X$21:$Y$21)</f>
        <v>1.3125</v>
      </c>
      <c r="BB29" s="608">
        <f>FORECAST($BB$22,AB29:AC29,$AB$21:$AC$21)</f>
        <v>1.2949999999999999</v>
      </c>
      <c r="BC29" s="608">
        <f>FORECAST($BC$22,AB29:AC29,$AB$21:$AC$21)</f>
        <v>1.2650000000000001</v>
      </c>
      <c r="BD29" s="608">
        <f>FORECAST($BD$22,AB29:AC29,$AB$21:$AC$21)</f>
        <v>1.2349999999999999</v>
      </c>
      <c r="BE29" s="381"/>
      <c r="BF29" s="383"/>
      <c r="BG29" s="294"/>
      <c r="BH29" s="384">
        <v>1</v>
      </c>
      <c r="BI29" s="385">
        <v>3.41</v>
      </c>
      <c r="BJ29" s="385">
        <v>3.96</v>
      </c>
      <c r="BK29" s="386">
        <v>4.93</v>
      </c>
      <c r="BL29" s="331">
        <v>140</v>
      </c>
    </row>
    <row r="30" spans="2:64" ht="14.25" hidden="1" customHeight="1" x14ac:dyDescent="0.25">
      <c r="J30" s="331">
        <v>150</v>
      </c>
      <c r="K30" s="387">
        <f>365*1.2</f>
        <v>438</v>
      </c>
      <c r="L30" s="388">
        <f>1.2*459</f>
        <v>550.79999999999995</v>
      </c>
      <c r="M30" s="389">
        <f>763*1.2</f>
        <v>915.6</v>
      </c>
      <c r="N30" s="390">
        <v>949.19999999999993</v>
      </c>
      <c r="O30" s="388">
        <f>791*1.2</f>
        <v>949.19999999999993</v>
      </c>
      <c r="P30" s="390">
        <f>Q30*0.95</f>
        <v>1096.6799999999998</v>
      </c>
      <c r="Q30" s="390">
        <f>962*1.2</f>
        <v>1154.3999999999999</v>
      </c>
      <c r="R30" s="390">
        <f>S30*0.915</f>
        <v>1135.3320000000001</v>
      </c>
      <c r="S30" s="390">
        <f>1034*1.2</f>
        <v>1240.8</v>
      </c>
      <c r="T30" s="294"/>
      <c r="U30" s="331">
        <v>150</v>
      </c>
      <c r="V30" s="391">
        <v>1.4</v>
      </c>
      <c r="W30" s="392">
        <v>1.35</v>
      </c>
      <c r="X30" s="392">
        <v>1.32</v>
      </c>
      <c r="Y30" s="392">
        <v>1.31</v>
      </c>
      <c r="Z30" s="392"/>
      <c r="AA30" s="392">
        <v>1.3</v>
      </c>
      <c r="AB30" s="392">
        <v>1.28</v>
      </c>
      <c r="AC30" s="392">
        <v>1.25</v>
      </c>
      <c r="AD30" s="393">
        <v>1.25</v>
      </c>
      <c r="AE30" s="294"/>
      <c r="AF30" s="394">
        <v>1</v>
      </c>
      <c r="AG30" s="395">
        <v>3.41</v>
      </c>
      <c r="AH30" s="395">
        <v>3.96</v>
      </c>
      <c r="AI30" s="396">
        <v>4.93</v>
      </c>
      <c r="AJ30" s="331">
        <v>150</v>
      </c>
      <c r="AK30" s="294"/>
      <c r="AL30" s="331">
        <v>150</v>
      </c>
      <c r="AM30" s="351" t="s">
        <v>152</v>
      </c>
      <c r="AN30" s="611">
        <f>FORECAST($AN$22,L30:M30,$L$21:$M$21)</f>
        <v>794</v>
      </c>
      <c r="AO30" s="611">
        <f>FORECAST($AO$22,L30:M30,$L$21:$M$21)</f>
        <v>915.59999999999991</v>
      </c>
      <c r="AP30" s="611">
        <f>FORECAST($AP$22,P57:Q57,$AB$21:$AC$21)</f>
        <v>1029.0389999999993</v>
      </c>
      <c r="AQ30" s="611">
        <f>FORECAST($AQ$22,R57:S57,$Q$21:$R$21)</f>
        <v>1111.1999999999998</v>
      </c>
      <c r="AR30" s="611">
        <f>FORECAST($AR$22,R57:S57,$Q$21:$R$21)</f>
        <v>1197.5999999999999</v>
      </c>
      <c r="AS30" s="611">
        <f>FORECAST($AS$22,R57:S57,$Q$21:$R$21)*1.1</f>
        <v>1412.4</v>
      </c>
      <c r="AT30" s="621"/>
      <c r="AU30" s="390"/>
      <c r="AV30" s="294"/>
      <c r="AW30" s="331">
        <v>150</v>
      </c>
      <c r="AX30" s="351" t="s">
        <v>152</v>
      </c>
      <c r="AY30" s="609">
        <f>FORECAST($AY$22,W30:X30,$L$21:$M$21)</f>
        <v>1.33</v>
      </c>
      <c r="AZ30" s="609">
        <f>FORECAST($AZ$22,W30:X30,$L$21:$M$21)</f>
        <v>1.32</v>
      </c>
      <c r="BA30" s="609">
        <f>FORECAST($BA$22,X30:Y30,$X$21:$Y$21)</f>
        <v>1.3125</v>
      </c>
      <c r="BB30" s="609">
        <f>FORECAST($BB$22,AB30:AC30,$AB$21:$AC$21)</f>
        <v>1.2949999999999999</v>
      </c>
      <c r="BC30" s="609">
        <f>FORECAST($BC$22,AB30:AC30,$AB$21:$AC$21)</f>
        <v>1.2650000000000001</v>
      </c>
      <c r="BD30" s="609">
        <f>FORECAST($BD$22,AB30:AC30,$AB$21:$AC$21)</f>
        <v>1.2349999999999999</v>
      </c>
      <c r="BE30" s="391"/>
      <c r="BF30" s="393"/>
      <c r="BG30" s="294"/>
      <c r="BH30" s="394">
        <v>1</v>
      </c>
      <c r="BI30" s="395">
        <v>3.41</v>
      </c>
      <c r="BJ30" s="395">
        <v>3.96</v>
      </c>
      <c r="BK30" s="396">
        <v>4.93</v>
      </c>
      <c r="BL30" s="331">
        <v>150</v>
      </c>
    </row>
    <row r="31" spans="2:64" ht="14.25" hidden="1" customHeight="1" x14ac:dyDescent="0.25">
      <c r="J31" s="331">
        <v>200</v>
      </c>
      <c r="K31" s="397">
        <f>L31*0.88</f>
        <v>607.86145056383987</v>
      </c>
      <c r="L31" s="398">
        <f>L30*1.25408796</f>
        <v>690.75164836799991</v>
      </c>
      <c r="M31" s="398">
        <f>L31*1.26352614</f>
        <v>872.78276396105616</v>
      </c>
      <c r="N31" s="398">
        <f>M31*1.07113641</f>
        <v>934.86939649912313</v>
      </c>
      <c r="O31" s="398">
        <f>O30*1.24695214</f>
        <v>1183.6069712880001</v>
      </c>
      <c r="P31" s="398"/>
      <c r="Q31" s="398">
        <f>L31*1.87</f>
        <v>1291.7055824481599</v>
      </c>
      <c r="R31" s="398"/>
      <c r="S31" s="398">
        <f>L31*1.95542361</f>
        <v>1350.7120818652049</v>
      </c>
      <c r="T31" s="294"/>
      <c r="U31" s="331">
        <v>200</v>
      </c>
      <c r="V31" s="399"/>
      <c r="W31" s="400"/>
      <c r="X31" s="400"/>
      <c r="Y31" s="400"/>
      <c r="Z31" s="400"/>
      <c r="AA31" s="400"/>
      <c r="AB31" s="400"/>
      <c r="AC31" s="400"/>
      <c r="AD31" s="401"/>
      <c r="AE31" s="294"/>
      <c r="AF31" s="394">
        <v>1</v>
      </c>
      <c r="AG31" s="395">
        <v>2.73</v>
      </c>
      <c r="AH31" s="395">
        <v>3.11</v>
      </c>
      <c r="AI31" s="396">
        <v>3.89</v>
      </c>
      <c r="AJ31" s="331">
        <v>150.16</v>
      </c>
      <c r="AK31" s="294"/>
      <c r="AL31" s="331">
        <v>180</v>
      </c>
      <c r="AM31" s="351" t="s">
        <v>152</v>
      </c>
      <c r="AN31" s="612">
        <f>FORECAST($AL$31,AN29:AN30,$AL$29:$AL$30)</f>
        <v>877.36999999999989</v>
      </c>
      <c r="AO31" s="612">
        <f t="shared" ref="AO31:AS31" si="1">FORECAST($AL$31,AO29:AO30,$AL$29:$AL$30)</f>
        <v>1011.7379999999994</v>
      </c>
      <c r="AP31" s="612">
        <f t="shared" si="1"/>
        <v>1137.0880949999992</v>
      </c>
      <c r="AQ31" s="612">
        <f t="shared" si="1"/>
        <v>1227.8760000000002</v>
      </c>
      <c r="AR31" s="612">
        <f t="shared" si="1"/>
        <v>1323.3480000000004</v>
      </c>
      <c r="AS31" s="612">
        <f t="shared" si="1"/>
        <v>1560.7020000000007</v>
      </c>
      <c r="AT31" s="622"/>
      <c r="AU31" s="398"/>
      <c r="AV31" s="294"/>
      <c r="AW31" s="331">
        <v>180</v>
      </c>
      <c r="AX31" s="351" t="s">
        <v>152</v>
      </c>
      <c r="AY31" s="625">
        <f>FORECAST($AW$31,AY29:AY30,$AW$29:$AW$30)</f>
        <v>1.33</v>
      </c>
      <c r="AZ31" s="625">
        <f t="shared" ref="AZ31:BD31" si="2">FORECAST($AW$31,AZ29:AZ30,$AW$29:$AW$30)</f>
        <v>1.32</v>
      </c>
      <c r="BA31" s="625">
        <f t="shared" si="2"/>
        <v>1.3125</v>
      </c>
      <c r="BB31" s="625">
        <f t="shared" si="2"/>
        <v>1.2949999999999999</v>
      </c>
      <c r="BC31" s="625">
        <f t="shared" si="2"/>
        <v>1.2650000000000001</v>
      </c>
      <c r="BD31" s="625">
        <f t="shared" si="2"/>
        <v>1.2349999999999999</v>
      </c>
      <c r="BE31" s="399"/>
      <c r="BF31" s="401"/>
      <c r="BG31" s="294"/>
      <c r="BH31" s="394">
        <v>1</v>
      </c>
      <c r="BI31" s="395">
        <v>2.73</v>
      </c>
      <c r="BJ31" s="395">
        <v>3.11</v>
      </c>
      <c r="BK31" s="396">
        <v>3.89</v>
      </c>
      <c r="BL31" s="331">
        <v>150.16</v>
      </c>
    </row>
    <row r="32" spans="2:64" ht="14.25" hidden="1" customHeight="1" x14ac:dyDescent="0.25">
      <c r="J32" s="331">
        <v>300</v>
      </c>
      <c r="K32" s="402">
        <f>L32*0.88</f>
        <v>762.31172650024678</v>
      </c>
      <c r="L32" s="403">
        <f>L31*1.25408796</f>
        <v>866.26332556846228</v>
      </c>
      <c r="M32" s="403">
        <f>L32*1.26352614</f>
        <v>1094.5463559790824</v>
      </c>
      <c r="N32" s="403">
        <f>M32*1.07113641</f>
        <v>1172.4084543220163</v>
      </c>
      <c r="O32" s="403">
        <f>O31*1.24695214</f>
        <v>1475.9012457664903</v>
      </c>
      <c r="P32" s="403"/>
      <c r="Q32" s="403">
        <f>L32*1.87</f>
        <v>1619.9124188130245</v>
      </c>
      <c r="R32" s="403"/>
      <c r="S32" s="403">
        <f>L32*1.95542361</f>
        <v>1693.9117592936877</v>
      </c>
      <c r="T32" s="294"/>
      <c r="U32" s="331">
        <v>300</v>
      </c>
      <c r="V32" s="404"/>
      <c r="W32" s="405"/>
      <c r="X32" s="406"/>
      <c r="Y32" s="406"/>
      <c r="Z32" s="406"/>
      <c r="AA32" s="406"/>
      <c r="AB32" s="406"/>
      <c r="AC32" s="406"/>
      <c r="AD32" s="406"/>
      <c r="AE32" s="294"/>
      <c r="AF32" s="394">
        <v>1</v>
      </c>
      <c r="AG32" s="392">
        <v>2.73</v>
      </c>
      <c r="AH32" s="392">
        <v>2.83</v>
      </c>
      <c r="AI32" s="407">
        <v>3.66</v>
      </c>
      <c r="AJ32" s="227" t="s">
        <v>153</v>
      </c>
      <c r="AK32" s="294"/>
      <c r="AL32" s="331"/>
      <c r="AM32" s="351"/>
      <c r="AN32" s="624"/>
      <c r="AO32" s="624"/>
      <c r="AP32" s="624"/>
      <c r="AQ32" s="624"/>
      <c r="AR32" s="624"/>
      <c r="AS32" s="624"/>
      <c r="AT32" s="403"/>
      <c r="AU32" s="403"/>
      <c r="AV32" s="294"/>
      <c r="AW32" s="331"/>
      <c r="AX32" s="351"/>
      <c r="AY32" s="623"/>
      <c r="AZ32" s="623"/>
      <c r="BA32" s="623"/>
      <c r="BB32" s="623"/>
      <c r="BC32" s="623"/>
      <c r="BD32" s="623"/>
      <c r="BE32" s="405"/>
      <c r="BF32" s="406"/>
      <c r="BG32" s="294"/>
      <c r="BH32" s="394">
        <v>1</v>
      </c>
      <c r="BI32" s="392">
        <v>2.73</v>
      </c>
      <c r="BJ32" s="392">
        <v>2.83</v>
      </c>
      <c r="BK32" s="407">
        <v>3.66</v>
      </c>
      <c r="BL32" s="227" t="s">
        <v>153</v>
      </c>
    </row>
    <row r="33" spans="10:64" ht="14.25" hidden="1" customHeight="1" thickBot="1" x14ac:dyDescent="0.3">
      <c r="J33" s="331">
        <v>400</v>
      </c>
      <c r="K33" s="408">
        <f>L33*0.88</f>
        <v>956.00595797077233</v>
      </c>
      <c r="L33" s="409">
        <f>L32*1.25408796</f>
        <v>1086.3704067849685</v>
      </c>
      <c r="M33" s="409">
        <f>L33*1.26352614</f>
        <v>1372.657406695241</v>
      </c>
      <c r="N33" s="409">
        <f>M33*1.07113641</f>
        <v>1470.3033267674505</v>
      </c>
      <c r="O33" s="409">
        <f>O32*1.24695214</f>
        <v>1840.3782168371911</v>
      </c>
      <c r="P33" s="409"/>
      <c r="Q33" s="409">
        <f>L33*1.87</f>
        <v>2031.5126606878912</v>
      </c>
      <c r="R33" s="409"/>
      <c r="S33" s="409">
        <f>L33*1.95542361</f>
        <v>2124.3143426326315</v>
      </c>
      <c r="T33" s="294"/>
      <c r="U33" s="331">
        <v>400</v>
      </c>
      <c r="V33" s="410"/>
      <c r="W33" s="411"/>
      <c r="X33" s="412"/>
      <c r="Y33" s="412"/>
      <c r="Z33" s="412"/>
      <c r="AA33" s="412"/>
      <c r="AB33" s="412"/>
      <c r="AC33" s="412"/>
      <c r="AD33" s="412"/>
      <c r="AE33" s="294"/>
      <c r="AF33" s="394">
        <v>1</v>
      </c>
      <c r="AG33" s="413">
        <v>3.41</v>
      </c>
      <c r="AH33" s="413">
        <v>3.86</v>
      </c>
      <c r="AI33" s="414">
        <v>4.63</v>
      </c>
      <c r="AJ33" s="228" t="s">
        <v>154</v>
      </c>
      <c r="AK33" s="294"/>
      <c r="AL33" s="331"/>
      <c r="AM33" s="351"/>
      <c r="AN33" s="409"/>
      <c r="AO33" s="409"/>
      <c r="AP33" s="409"/>
      <c r="AQ33" s="409"/>
      <c r="AR33" s="409"/>
      <c r="AS33" s="409"/>
      <c r="AT33" s="409"/>
      <c r="AU33" s="409"/>
      <c r="AV33" s="294"/>
      <c r="AW33" s="331"/>
      <c r="AX33" s="351"/>
      <c r="AY33" s="411"/>
      <c r="AZ33" s="411"/>
      <c r="BA33" s="411"/>
      <c r="BB33" s="411"/>
      <c r="BC33" s="411"/>
      <c r="BD33" s="411"/>
      <c r="BE33" s="411"/>
      <c r="BF33" s="412"/>
      <c r="BG33" s="294"/>
      <c r="BH33" s="394">
        <v>1</v>
      </c>
      <c r="BI33" s="413">
        <v>3.41</v>
      </c>
      <c r="BJ33" s="413">
        <v>3.86</v>
      </c>
      <c r="BK33" s="414">
        <v>4.63</v>
      </c>
      <c r="BL33" s="228" t="s">
        <v>154</v>
      </c>
    </row>
    <row r="34" spans="10:64" ht="14.25" hidden="1" customHeight="1" x14ac:dyDescent="0.25">
      <c r="J34" s="331">
        <v>500</v>
      </c>
      <c r="K34" s="415">
        <f>L34*0.88</f>
        <v>1198.9155615794114</v>
      </c>
      <c r="L34" s="416">
        <f>L33*1.25408796</f>
        <v>1362.4040472493311</v>
      </c>
      <c r="M34" s="416">
        <f>L34*1.26352614</f>
        <v>1721.4331269413249</v>
      </c>
      <c r="N34" s="416">
        <f>M34*1.07113641</f>
        <v>1843.889699647005</v>
      </c>
      <c r="O34" s="416">
        <f>O33*1.24695214</f>
        <v>2294.8635558945198</v>
      </c>
      <c r="P34" s="416"/>
      <c r="Q34" s="416">
        <f>L34*1.87</f>
        <v>2547.6955683562492</v>
      </c>
      <c r="R34" s="416"/>
      <c r="S34" s="416">
        <f>L34*1.95542361</f>
        <v>2664.0770403508977</v>
      </c>
      <c r="T34" s="294"/>
      <c r="U34" s="331">
        <v>500</v>
      </c>
      <c r="V34" s="417"/>
      <c r="W34" s="418"/>
      <c r="X34" s="419"/>
      <c r="Y34" s="419"/>
      <c r="Z34" s="419"/>
      <c r="AA34" s="419"/>
      <c r="AB34" s="419"/>
      <c r="AC34" s="419"/>
      <c r="AD34" s="419"/>
      <c r="AE34" s="294"/>
      <c r="AF34" s="420"/>
      <c r="AG34" s="420"/>
      <c r="AH34" s="420"/>
      <c r="AI34" s="420"/>
      <c r="AJ34" s="420"/>
      <c r="AK34" s="294"/>
      <c r="AL34" s="331"/>
      <c r="AM34" s="351"/>
      <c r="AN34" s="416"/>
      <c r="AO34" s="416"/>
      <c r="AP34" s="416"/>
      <c r="AQ34" s="416"/>
      <c r="AR34" s="416"/>
      <c r="AS34" s="416"/>
      <c r="AT34" s="416"/>
      <c r="AU34" s="416"/>
      <c r="AV34" s="294"/>
      <c r="AW34" s="331"/>
      <c r="AX34" s="351"/>
      <c r="AY34" s="418"/>
      <c r="AZ34" s="418"/>
      <c r="BA34" s="418"/>
      <c r="BB34" s="418"/>
      <c r="BC34" s="418"/>
      <c r="BD34" s="418"/>
      <c r="BE34" s="418"/>
      <c r="BF34" s="419"/>
      <c r="BG34" s="294"/>
      <c r="BH34" s="420"/>
      <c r="BI34" s="420"/>
      <c r="BJ34" s="420"/>
      <c r="BK34" s="420"/>
      <c r="BL34" s="420"/>
    </row>
    <row r="35" spans="10:64" ht="14.25" hidden="1" customHeight="1" thickBot="1" x14ac:dyDescent="0.3">
      <c r="J35" s="421">
        <v>600</v>
      </c>
      <c r="K35" s="422">
        <f>L35*0.88</f>
        <v>1503.5455708333784</v>
      </c>
      <c r="L35" s="423">
        <f>L34*1.25408796</f>
        <v>1708.5745123106572</v>
      </c>
      <c r="M35" s="423">
        <f>L35*1.26352614</f>
        <v>2158.828558442267</v>
      </c>
      <c r="N35" s="423">
        <f>M35*1.07113641</f>
        <v>2312.3998718953253</v>
      </c>
      <c r="O35" s="423">
        <f>O34*1.24695214</f>
        <v>2861.5850220306811</v>
      </c>
      <c r="P35" s="423"/>
      <c r="Q35" s="423">
        <f>L35*1.87</f>
        <v>3195.0343380209292</v>
      </c>
      <c r="R35" s="423"/>
      <c r="S35" s="423">
        <f>L35*1.95542361</f>
        <v>3340.9869408164946</v>
      </c>
      <c r="T35" s="294"/>
      <c r="U35" s="421">
        <v>600</v>
      </c>
      <c r="V35" s="424"/>
      <c r="W35" s="425"/>
      <c r="X35" s="426"/>
      <c r="Y35" s="426"/>
      <c r="Z35" s="426"/>
      <c r="AA35" s="426"/>
      <c r="AB35" s="426"/>
      <c r="AC35" s="426"/>
      <c r="AD35" s="426"/>
      <c r="AE35" s="294"/>
      <c r="AF35" s="420"/>
      <c r="AG35" s="420"/>
      <c r="AH35" s="420"/>
      <c r="AI35" s="420"/>
      <c r="AJ35" s="420"/>
      <c r="AK35" s="294"/>
      <c r="AL35" s="421"/>
      <c r="AM35" s="351"/>
      <c r="AN35" s="423"/>
      <c r="AO35" s="423"/>
      <c r="AP35" s="423"/>
      <c r="AQ35" s="423"/>
      <c r="AR35" s="423"/>
      <c r="AS35" s="423"/>
      <c r="AT35" s="423"/>
      <c r="AU35" s="423"/>
      <c r="AV35" s="294"/>
      <c r="AW35" s="421"/>
      <c r="AX35" s="351"/>
      <c r="AY35" s="425"/>
      <c r="AZ35" s="425"/>
      <c r="BA35" s="425"/>
      <c r="BB35" s="425"/>
      <c r="BC35" s="425"/>
      <c r="BD35" s="425"/>
      <c r="BE35" s="425"/>
      <c r="BF35" s="426"/>
      <c r="BG35" s="294"/>
      <c r="BH35" s="420"/>
      <c r="BI35" s="420"/>
      <c r="BJ35" s="420"/>
      <c r="BK35" s="420"/>
      <c r="BL35" s="420"/>
    </row>
    <row r="36" spans="10:64" ht="34.5" hidden="1" customHeight="1" thickBot="1" x14ac:dyDescent="0.3">
      <c r="J36" s="775" t="s">
        <v>155</v>
      </c>
      <c r="K36" s="776"/>
      <c r="L36" s="776"/>
      <c r="M36" s="776"/>
      <c r="N36" s="776"/>
      <c r="O36" s="776"/>
      <c r="P36" s="776"/>
      <c r="Q36" s="776"/>
      <c r="R36" s="776"/>
      <c r="S36" s="776"/>
      <c r="T36" s="776"/>
      <c r="U36" s="776"/>
      <c r="V36" s="776"/>
      <c r="W36" s="776"/>
      <c r="X36" s="776"/>
      <c r="Y36" s="776"/>
      <c r="Z36" s="776"/>
      <c r="AA36" s="776"/>
      <c r="AB36" s="776"/>
      <c r="AC36" s="776"/>
      <c r="AD36" s="777"/>
      <c r="AI36" s="294"/>
      <c r="AJ36" s="296"/>
      <c r="AK36" s="296"/>
      <c r="AL36" s="775" t="s">
        <v>155</v>
      </c>
      <c r="AM36" s="776"/>
      <c r="AN36" s="776"/>
      <c r="AO36" s="776"/>
      <c r="AP36" s="776"/>
      <c r="AQ36" s="776"/>
      <c r="AR36" s="776"/>
      <c r="AS36" s="776"/>
      <c r="AT36" s="776"/>
      <c r="AU36" s="776"/>
      <c r="AV36" s="776"/>
      <c r="AW36" s="776"/>
      <c r="AX36" s="776"/>
      <c r="AY36" s="776"/>
      <c r="AZ36" s="776"/>
      <c r="BA36" s="776"/>
      <c r="BB36" s="776"/>
      <c r="BC36" s="776"/>
      <c r="BD36" s="776"/>
      <c r="BE36" s="776"/>
      <c r="BF36" s="777"/>
      <c r="BK36" s="294"/>
      <c r="BL36" s="296"/>
    </row>
    <row r="37" spans="10:64" ht="14.25" hidden="1" customHeight="1" thickBot="1" x14ac:dyDescent="0.3">
      <c r="J37" s="770" t="s">
        <v>131</v>
      </c>
      <c r="K37" s="771"/>
      <c r="L37" s="771"/>
      <c r="M37" s="771"/>
      <c r="N37" s="771"/>
      <c r="O37" s="771"/>
      <c r="P37" s="771"/>
      <c r="Q37" s="771"/>
      <c r="R37" s="771"/>
      <c r="S37" s="771"/>
      <c r="U37" s="770" t="s">
        <v>132</v>
      </c>
      <c r="V37" s="771"/>
      <c r="W37" s="771"/>
      <c r="X37" s="771"/>
      <c r="Y37" s="771"/>
      <c r="Z37" s="771"/>
      <c r="AA37" s="771"/>
      <c r="AB37" s="771"/>
      <c r="AC37" s="771"/>
      <c r="AD37" s="772"/>
      <c r="AI37" s="294"/>
      <c r="AJ37" s="296"/>
      <c r="AK37" s="296"/>
      <c r="AL37" s="770" t="s">
        <v>131</v>
      </c>
      <c r="AM37" s="771"/>
      <c r="AN37" s="771"/>
      <c r="AO37" s="771"/>
      <c r="AP37" s="771"/>
      <c r="AQ37" s="771"/>
      <c r="AR37" s="771"/>
      <c r="AS37" s="771"/>
      <c r="AT37" s="771"/>
      <c r="AU37" s="771"/>
      <c r="AW37" s="770" t="s">
        <v>132</v>
      </c>
      <c r="AX37" s="771"/>
      <c r="AY37" s="771"/>
      <c r="AZ37" s="771"/>
      <c r="BA37" s="771"/>
      <c r="BB37" s="771"/>
      <c r="BC37" s="771"/>
      <c r="BD37" s="771"/>
      <c r="BE37" s="771"/>
      <c r="BF37" s="772"/>
      <c r="BK37" s="294"/>
      <c r="BL37" s="296"/>
    </row>
    <row r="38" spans="10:64" ht="14.25" hidden="1" customHeight="1" thickBot="1" x14ac:dyDescent="0.3">
      <c r="J38" s="310" t="s">
        <v>133</v>
      </c>
      <c r="K38" s="531">
        <v>160</v>
      </c>
      <c r="L38" s="533">
        <v>200</v>
      </c>
      <c r="M38" s="533">
        <v>260</v>
      </c>
      <c r="N38" s="540">
        <v>300</v>
      </c>
      <c r="O38" s="540">
        <v>300</v>
      </c>
      <c r="P38" s="535">
        <v>360</v>
      </c>
      <c r="Q38" s="535">
        <v>360</v>
      </c>
      <c r="R38" s="533">
        <v>400</v>
      </c>
      <c r="S38" s="533">
        <v>400</v>
      </c>
      <c r="U38" s="310" t="s">
        <v>133</v>
      </c>
      <c r="V38" s="531">
        <v>160</v>
      </c>
      <c r="W38" s="533">
        <v>200</v>
      </c>
      <c r="X38" s="533">
        <v>260</v>
      </c>
      <c r="Y38" s="540">
        <v>300</v>
      </c>
      <c r="Z38" s="540">
        <v>300</v>
      </c>
      <c r="AA38" s="535">
        <v>360</v>
      </c>
      <c r="AB38" s="535">
        <v>360</v>
      </c>
      <c r="AC38" s="533">
        <v>400</v>
      </c>
      <c r="AD38" s="533">
        <v>400</v>
      </c>
      <c r="AF38" s="767" t="s">
        <v>150</v>
      </c>
      <c r="AG38" s="768"/>
      <c r="AH38" s="768"/>
      <c r="AI38" s="769"/>
      <c r="AJ38" s="311" t="s">
        <v>134</v>
      </c>
      <c r="AK38" s="296"/>
      <c r="AL38" s="756" t="s">
        <v>134</v>
      </c>
      <c r="AM38" s="697" t="s">
        <v>133</v>
      </c>
      <c r="AN38" s="698"/>
      <c r="AO38" s="698"/>
      <c r="AP38" s="698"/>
      <c r="AQ38" s="698"/>
      <c r="AR38" s="698"/>
      <c r="AS38" s="699"/>
      <c r="AT38" s="773"/>
      <c r="AU38" s="774"/>
      <c r="AW38" s="756" t="s">
        <v>134</v>
      </c>
      <c r="AX38" s="697" t="s">
        <v>133</v>
      </c>
      <c r="AY38" s="698"/>
      <c r="AZ38" s="698"/>
      <c r="BA38" s="698"/>
      <c r="BB38" s="698"/>
      <c r="BC38" s="698"/>
      <c r="BD38" s="699"/>
      <c r="BE38" s="773"/>
      <c r="BF38" s="774"/>
      <c r="BH38" s="767" t="s">
        <v>150</v>
      </c>
      <c r="BI38" s="768"/>
      <c r="BJ38" s="768"/>
      <c r="BK38" s="769"/>
      <c r="BL38" s="311" t="s">
        <v>134</v>
      </c>
    </row>
    <row r="39" spans="10:64" ht="14.25" hidden="1" customHeight="1" thickBot="1" x14ac:dyDescent="0.3">
      <c r="J39" s="315" t="s">
        <v>134</v>
      </c>
      <c r="K39" s="532"/>
      <c r="L39" s="534"/>
      <c r="M39" s="534"/>
      <c r="N39" s="313">
        <v>2</v>
      </c>
      <c r="O39" s="313">
        <v>4</v>
      </c>
      <c r="P39" s="313" t="s">
        <v>141</v>
      </c>
      <c r="Q39" s="314" t="s">
        <v>142</v>
      </c>
      <c r="R39" s="313" t="s">
        <v>141</v>
      </c>
      <c r="S39" s="314" t="s">
        <v>142</v>
      </c>
      <c r="U39" s="315" t="s">
        <v>134</v>
      </c>
      <c r="V39" s="532"/>
      <c r="W39" s="534"/>
      <c r="X39" s="534"/>
      <c r="Y39" s="313">
        <v>2</v>
      </c>
      <c r="Z39" s="313">
        <v>4</v>
      </c>
      <c r="AA39" s="313" t="s">
        <v>141</v>
      </c>
      <c r="AB39" s="314" t="s">
        <v>142</v>
      </c>
      <c r="AC39" s="313" t="s">
        <v>141</v>
      </c>
      <c r="AD39" s="314" t="s">
        <v>142</v>
      </c>
      <c r="AF39" s="316">
        <v>0</v>
      </c>
      <c r="AG39" s="317">
        <v>1</v>
      </c>
      <c r="AH39" s="317">
        <v>2</v>
      </c>
      <c r="AI39" s="318">
        <v>3</v>
      </c>
      <c r="AJ39" s="427" t="s">
        <v>151</v>
      </c>
      <c r="AK39" s="296"/>
      <c r="AL39" s="757"/>
      <c r="AM39" s="281">
        <v>180</v>
      </c>
      <c r="AN39" s="282">
        <v>240</v>
      </c>
      <c r="AO39" s="282">
        <v>260</v>
      </c>
      <c r="AP39" s="282">
        <v>290</v>
      </c>
      <c r="AQ39" s="282">
        <v>340</v>
      </c>
      <c r="AR39" s="282">
        <v>380</v>
      </c>
      <c r="AS39" s="283">
        <v>420</v>
      </c>
      <c r="AT39" s="313"/>
      <c r="AU39" s="314"/>
      <c r="AW39" s="757"/>
      <c r="AX39" s="281">
        <v>180</v>
      </c>
      <c r="AY39" s="282">
        <v>240</v>
      </c>
      <c r="AZ39" s="282">
        <v>260</v>
      </c>
      <c r="BA39" s="282">
        <v>290</v>
      </c>
      <c r="BB39" s="282">
        <v>340</v>
      </c>
      <c r="BC39" s="282">
        <v>380</v>
      </c>
      <c r="BD39" s="283">
        <v>420</v>
      </c>
      <c r="BE39" s="313"/>
      <c r="BF39" s="314"/>
      <c r="BH39" s="316">
        <v>0</v>
      </c>
      <c r="BI39" s="317">
        <v>1</v>
      </c>
      <c r="BJ39" s="317">
        <v>2</v>
      </c>
      <c r="BK39" s="318">
        <v>3</v>
      </c>
      <c r="BL39" s="427" t="s">
        <v>151</v>
      </c>
    </row>
    <row r="40" spans="10:64" ht="14.25" hidden="1" customHeight="1" thickBot="1" x14ac:dyDescent="0.3">
      <c r="J40" s="310">
        <v>65</v>
      </c>
      <c r="K40" s="557"/>
      <c r="L40" s="428"/>
      <c r="M40" s="428">
        <v>309.0204</v>
      </c>
      <c r="N40" s="428">
        <v>342.2484</v>
      </c>
      <c r="O40" s="428">
        <v>342.2484</v>
      </c>
      <c r="P40" s="428"/>
      <c r="Q40" s="428">
        <v>477.37560000000002</v>
      </c>
      <c r="R40" s="428">
        <v>512.81880000000001</v>
      </c>
      <c r="S40" s="429">
        <v>512.81880000000001</v>
      </c>
      <c r="T40" s="294"/>
      <c r="U40" s="320">
        <v>65</v>
      </c>
      <c r="V40" s="570" t="s">
        <v>152</v>
      </c>
      <c r="W40" s="571" t="s">
        <v>152</v>
      </c>
      <c r="X40" s="572">
        <v>1.7</v>
      </c>
      <c r="Y40" s="572">
        <v>1.65</v>
      </c>
      <c r="Z40" s="571" t="s">
        <v>152</v>
      </c>
      <c r="AA40" s="572"/>
      <c r="AB40" s="572">
        <v>1.6</v>
      </c>
      <c r="AC40" s="572">
        <v>1.55</v>
      </c>
      <c r="AD40" s="573" t="s">
        <v>152</v>
      </c>
      <c r="AE40" s="294"/>
      <c r="AF40" s="328">
        <v>1</v>
      </c>
      <c r="AG40" s="329">
        <v>5.12</v>
      </c>
      <c r="AH40" s="329">
        <v>5.66</v>
      </c>
      <c r="AI40" s="330">
        <v>6.53</v>
      </c>
      <c r="AJ40" s="320">
        <v>65</v>
      </c>
      <c r="AK40" s="294"/>
      <c r="AL40" s="256" t="s">
        <v>144</v>
      </c>
      <c r="AM40" s="263" t="s">
        <v>138</v>
      </c>
      <c r="AN40" s="264" t="s">
        <v>138</v>
      </c>
      <c r="AO40" s="264" t="s">
        <v>138</v>
      </c>
      <c r="AP40" s="264" t="s">
        <v>143</v>
      </c>
      <c r="AQ40" s="264" t="s">
        <v>139</v>
      </c>
      <c r="AR40" s="264" t="s">
        <v>139</v>
      </c>
      <c r="AS40" s="265" t="s">
        <v>159</v>
      </c>
      <c r="AT40" s="428"/>
      <c r="AU40" s="429"/>
      <c r="AV40" s="294"/>
      <c r="AW40" s="256" t="s">
        <v>144</v>
      </c>
      <c r="AX40" s="263"/>
      <c r="AY40" s="264" t="s">
        <v>138</v>
      </c>
      <c r="AZ40" s="264" t="s">
        <v>138</v>
      </c>
      <c r="BA40" s="264" t="s">
        <v>143</v>
      </c>
      <c r="BB40" s="264" t="s">
        <v>139</v>
      </c>
      <c r="BC40" s="264" t="s">
        <v>139</v>
      </c>
      <c r="BD40" s="265" t="s">
        <v>159</v>
      </c>
      <c r="BE40" s="430"/>
      <c r="BF40" s="431"/>
      <c r="BG40" s="294"/>
      <c r="BH40" s="328"/>
      <c r="BI40" s="329"/>
      <c r="BJ40" s="329"/>
      <c r="BK40" s="330"/>
      <c r="BL40" s="320"/>
    </row>
    <row r="41" spans="10:64" ht="14.25" hidden="1" customHeight="1" x14ac:dyDescent="0.25">
      <c r="J41" s="331">
        <v>70</v>
      </c>
      <c r="K41" s="558">
        <v>512.81880000000001</v>
      </c>
      <c r="L41" s="433">
        <v>512.81880000000001</v>
      </c>
      <c r="M41" s="433">
        <v>379.82926800000001</v>
      </c>
      <c r="N41" s="433">
        <v>419.93546400000002</v>
      </c>
      <c r="O41" s="433">
        <v>419.93546400000002</v>
      </c>
      <c r="P41" s="433"/>
      <c r="Q41" s="433">
        <v>562.48473398791839</v>
      </c>
      <c r="R41" s="433">
        <v>613.38888000000009</v>
      </c>
      <c r="S41" s="434">
        <v>613.38888000000009</v>
      </c>
      <c r="T41" s="294"/>
      <c r="U41" s="331">
        <v>70</v>
      </c>
      <c r="V41" s="574" t="s">
        <v>152</v>
      </c>
      <c r="W41" s="436" t="s">
        <v>152</v>
      </c>
      <c r="X41" s="437">
        <v>1.65</v>
      </c>
      <c r="Y41" s="437">
        <v>1.6</v>
      </c>
      <c r="Z41" s="436" t="s">
        <v>152</v>
      </c>
      <c r="AA41" s="437"/>
      <c r="AB41" s="437">
        <v>1.55</v>
      </c>
      <c r="AC41" s="437">
        <v>1.5</v>
      </c>
      <c r="AD41" s="438" t="s">
        <v>152</v>
      </c>
      <c r="AE41" s="294"/>
      <c r="AF41" s="339">
        <v>1</v>
      </c>
      <c r="AG41" s="340">
        <v>5.12</v>
      </c>
      <c r="AH41" s="340">
        <v>5.66</v>
      </c>
      <c r="AI41" s="341">
        <v>6.53</v>
      </c>
      <c r="AJ41" s="331">
        <v>70</v>
      </c>
      <c r="AK41" s="294"/>
      <c r="AL41" s="331">
        <v>70</v>
      </c>
      <c r="AM41" s="432"/>
      <c r="AN41" s="433"/>
      <c r="AO41" s="433"/>
      <c r="AP41" s="433"/>
      <c r="AQ41" s="433"/>
      <c r="AR41" s="433"/>
      <c r="AS41" s="433"/>
      <c r="AT41" s="433"/>
      <c r="AU41" s="434"/>
      <c r="AV41" s="294"/>
      <c r="AW41" s="331">
        <v>70</v>
      </c>
      <c r="AX41" s="435"/>
      <c r="AY41" s="436"/>
      <c r="AZ41" s="437"/>
      <c r="BA41" s="437"/>
      <c r="BB41" s="436"/>
      <c r="BC41" s="437"/>
      <c r="BD41" s="437"/>
      <c r="BE41" s="437"/>
      <c r="BF41" s="438"/>
      <c r="BG41" s="294"/>
      <c r="BH41" s="339"/>
      <c r="BI41" s="340"/>
      <c r="BJ41" s="340"/>
      <c r="BK41" s="341"/>
      <c r="BL41" s="256" t="s">
        <v>144</v>
      </c>
    </row>
    <row r="42" spans="10:64" ht="14.25" hidden="1" customHeight="1" x14ac:dyDescent="0.25">
      <c r="J42" s="331">
        <v>75</v>
      </c>
      <c r="K42" s="559">
        <v>304.03620000000001</v>
      </c>
      <c r="L42" s="439">
        <v>337.81800000000004</v>
      </c>
      <c r="M42" s="439">
        <v>435.24</v>
      </c>
      <c r="N42" s="439">
        <v>482.04</v>
      </c>
      <c r="O42" s="439">
        <v>0</v>
      </c>
      <c r="P42" s="439"/>
      <c r="Q42" s="439">
        <v>672.36000000000013</v>
      </c>
      <c r="R42" s="439">
        <v>722.28000000000009</v>
      </c>
      <c r="S42" s="440">
        <v>0</v>
      </c>
      <c r="T42" s="294"/>
      <c r="U42" s="331">
        <v>75</v>
      </c>
      <c r="V42" s="575">
        <v>1.7</v>
      </c>
      <c r="W42" s="441">
        <v>1.65</v>
      </c>
      <c r="X42" s="441">
        <v>1.6</v>
      </c>
      <c r="Y42" s="441">
        <v>1.55</v>
      </c>
      <c r="Z42" s="441">
        <v>1.55</v>
      </c>
      <c r="AA42" s="441"/>
      <c r="AB42" s="441">
        <v>1.5</v>
      </c>
      <c r="AC42" s="441">
        <v>1.45</v>
      </c>
      <c r="AD42" s="442">
        <v>1.45</v>
      </c>
      <c r="AE42" s="294"/>
      <c r="AF42" s="348">
        <v>1</v>
      </c>
      <c r="AG42" s="349">
        <v>4.5999999999999996</v>
      </c>
      <c r="AH42" s="349">
        <v>5</v>
      </c>
      <c r="AI42" s="350">
        <v>6.53</v>
      </c>
      <c r="AJ42" s="331">
        <v>75</v>
      </c>
      <c r="AK42" s="294"/>
      <c r="AL42" s="331">
        <v>75</v>
      </c>
      <c r="AM42" s="351"/>
      <c r="AN42" s="602">
        <f>FORECAST($AN$39,L42:M42,$L$38:$M$38)</f>
        <v>402.76599999999996</v>
      </c>
      <c r="AO42" s="602">
        <f>FORECAST($AO$39,M42:N42,$M$38:$N$38)</f>
        <v>435.24</v>
      </c>
      <c r="AP42" s="603">
        <f>(V63+W63)/2</f>
        <v>558.87</v>
      </c>
      <c r="AQ42" s="602">
        <f>FORECAST($AQ$39,Q42:R42,$Q$38:$R$38)</f>
        <v>647.4000000000002</v>
      </c>
      <c r="AR42" s="602">
        <f>FORECAST($AR$39,Q42:R42,$Q$38:$R$38)</f>
        <v>697.32000000000016</v>
      </c>
      <c r="AS42" s="602">
        <f>FORECAST($AS$39,Q42:R42,$Q$38:$R$38)*1.1</f>
        <v>821.96400000000017</v>
      </c>
      <c r="AT42" s="439"/>
      <c r="AU42" s="440"/>
      <c r="AV42" s="294"/>
      <c r="AW42" s="331">
        <v>75</v>
      </c>
      <c r="AX42" s="351"/>
      <c r="AY42" s="606">
        <f>FORECAST($AY$39,W42:X42,$L$38:$M$38)</f>
        <v>1.6166666666666667</v>
      </c>
      <c r="AZ42" s="606">
        <f>FORECAST($AZ$39,X42:Y42,$X$38:$Y$38)</f>
        <v>1.6</v>
      </c>
      <c r="BA42" s="606">
        <f>FORECAST($BA$39,X42:Y42,$X$38:$Y$38)</f>
        <v>1.5625000000000002</v>
      </c>
      <c r="BB42" s="606">
        <f>FORECAST($BB$39,AB42:AC42,$Q$38:$R$38)</f>
        <v>1.5250000000000004</v>
      </c>
      <c r="BC42" s="606">
        <f>FORECAST($BC$39,AB42:AC42,$Q$38:$R$38)</f>
        <v>1.4750000000000001</v>
      </c>
      <c r="BD42" s="606">
        <f>FORECAST($BD$39,AB42:AC42,$Q$38:$R$38)</f>
        <v>1.4250000000000003</v>
      </c>
      <c r="BE42" s="441"/>
      <c r="BF42" s="442"/>
      <c r="BG42" s="294"/>
      <c r="BH42" s="348">
        <v>1</v>
      </c>
      <c r="BI42" s="349">
        <v>4.5999999999999996</v>
      </c>
      <c r="BJ42" s="349">
        <v>5</v>
      </c>
      <c r="BK42" s="350">
        <v>6.53</v>
      </c>
      <c r="BL42" s="331">
        <v>75</v>
      </c>
    </row>
    <row r="43" spans="10:64" ht="14.25" hidden="1" customHeight="1" x14ac:dyDescent="0.25">
      <c r="J43" s="331">
        <v>80</v>
      </c>
      <c r="K43" s="560">
        <v>0</v>
      </c>
      <c r="L43" s="353">
        <v>0</v>
      </c>
      <c r="M43" s="353">
        <v>534.97080000000005</v>
      </c>
      <c r="N43" s="353">
        <v>591.4584000000001</v>
      </c>
      <c r="O43" s="353">
        <v>591.4584000000001</v>
      </c>
      <c r="P43" s="353"/>
      <c r="Q43" s="353">
        <v>792.23201970129367</v>
      </c>
      <c r="R43" s="353">
        <v>863.928</v>
      </c>
      <c r="S43" s="443">
        <v>863.928</v>
      </c>
      <c r="T43" s="294"/>
      <c r="U43" s="331">
        <v>80</v>
      </c>
      <c r="V43" s="576" t="s">
        <v>152</v>
      </c>
      <c r="W43" s="444" t="s">
        <v>152</v>
      </c>
      <c r="X43" s="357">
        <v>1.55</v>
      </c>
      <c r="Y43" s="357">
        <v>1.5</v>
      </c>
      <c r="Z43" s="444" t="s">
        <v>152</v>
      </c>
      <c r="AA43" s="357"/>
      <c r="AB43" s="357">
        <v>1.45</v>
      </c>
      <c r="AC43" s="357">
        <v>1.4</v>
      </c>
      <c r="AD43" s="445" t="s">
        <v>152</v>
      </c>
      <c r="AE43" s="294"/>
      <c r="AF43" s="359">
        <v>1</v>
      </c>
      <c r="AG43" s="360">
        <v>3.92</v>
      </c>
      <c r="AH43" s="360">
        <v>4.5</v>
      </c>
      <c r="AI43" s="361">
        <v>5.6</v>
      </c>
      <c r="AJ43" s="331">
        <v>80</v>
      </c>
      <c r="AK43" s="294"/>
      <c r="AL43" s="331">
        <v>90</v>
      </c>
      <c r="AM43" s="351"/>
      <c r="AN43" s="604">
        <f>FORECAST($AN$39,L44:M44,$L$38:$M$38)</f>
        <v>578.76</v>
      </c>
      <c r="AO43" s="604">
        <f>FORECAST($AO$39,M44:N44,$M$38:$N$38)</f>
        <v>630.24</v>
      </c>
      <c r="AP43" s="605">
        <f>(V64+W64)/2</f>
        <v>782.92499999999995</v>
      </c>
      <c r="AQ43" s="604">
        <f>FORECAST($AQ$39,Q44:R44,$Q$38:$R$38)</f>
        <v>859.56</v>
      </c>
      <c r="AR43" s="604">
        <f>FORECAST($AR$39,Q44:R44,$Q$38:$R$38)</f>
        <v>956.28</v>
      </c>
      <c r="AS43" s="604">
        <f>FORECAST($AS$39,Q44:R44,$Q$38:$R$38)*1.1</f>
        <v>1158.3000000000002</v>
      </c>
      <c r="AT43" s="447"/>
      <c r="AU43" s="448"/>
      <c r="AV43" s="294"/>
      <c r="AW43" s="331">
        <v>90</v>
      </c>
      <c r="AX43" s="351"/>
      <c r="AY43" s="607">
        <f>FORECAST($AY$39,W44:X44,$L$38:$M$38)</f>
        <v>1.5166666666666666</v>
      </c>
      <c r="AZ43" s="607">
        <f>FORECAST($AZ$39,X44:Y44,$M$38:$N$38)</f>
        <v>1.5</v>
      </c>
      <c r="BA43" s="607">
        <f>FORECAST($BA$39,X44:Y44,$X$38:$Y$38)</f>
        <v>1.4625000000000001</v>
      </c>
      <c r="BB43" s="607">
        <f>FORECAST($BB$39,AB44:AC44,$Q$38:$R$38)</f>
        <v>1.4500000000000002</v>
      </c>
      <c r="BC43" s="607">
        <f>FORECAST($BC$39,AB44:AC44,$Q$38:$R$38)</f>
        <v>1.35</v>
      </c>
      <c r="BD43" s="607">
        <f>FORECAST($BD$39,AB44:AC44,$Q$38:$R$38)</f>
        <v>1.2500000000000004</v>
      </c>
      <c r="BE43" s="449"/>
      <c r="BF43" s="450"/>
      <c r="BG43" s="294"/>
      <c r="BH43" s="368">
        <v>1</v>
      </c>
      <c r="BI43" s="369">
        <v>3.51</v>
      </c>
      <c r="BJ43" s="369">
        <v>3.96</v>
      </c>
      <c r="BK43" s="370">
        <v>4.93</v>
      </c>
      <c r="BL43" s="331">
        <v>90</v>
      </c>
    </row>
    <row r="44" spans="10:64" ht="14.25" hidden="1" customHeight="1" x14ac:dyDescent="0.25">
      <c r="J44" s="331">
        <v>90</v>
      </c>
      <c r="K44" s="561">
        <v>423.46200000000005</v>
      </c>
      <c r="L44" s="446">
        <v>475.8</v>
      </c>
      <c r="M44" s="447">
        <v>630.24</v>
      </c>
      <c r="N44" s="447">
        <v>731.64</v>
      </c>
      <c r="O44" s="446">
        <v>0</v>
      </c>
      <c r="P44" s="446"/>
      <c r="Q44" s="447">
        <v>907.92</v>
      </c>
      <c r="R44" s="447">
        <v>1004.64</v>
      </c>
      <c r="S44" s="448">
        <v>0</v>
      </c>
      <c r="T44" s="294"/>
      <c r="U44" s="331">
        <v>90</v>
      </c>
      <c r="V44" s="577">
        <v>1.6</v>
      </c>
      <c r="W44" s="449">
        <v>1.55</v>
      </c>
      <c r="X44" s="449">
        <v>1.5</v>
      </c>
      <c r="Y44" s="449">
        <v>1.45</v>
      </c>
      <c r="Z44" s="449">
        <v>1.45</v>
      </c>
      <c r="AA44" s="449"/>
      <c r="AB44" s="449">
        <v>1.4</v>
      </c>
      <c r="AC44" s="449">
        <v>1.3</v>
      </c>
      <c r="AD44" s="450">
        <v>1.3</v>
      </c>
      <c r="AE44" s="294"/>
      <c r="AF44" s="368">
        <v>1</v>
      </c>
      <c r="AG44" s="369">
        <v>3.51</v>
      </c>
      <c r="AH44" s="369">
        <v>3.96</v>
      </c>
      <c r="AI44" s="370">
        <v>4.93</v>
      </c>
      <c r="AJ44" s="331">
        <v>90</v>
      </c>
      <c r="AK44" s="294"/>
      <c r="AL44" s="331">
        <v>110</v>
      </c>
      <c r="AM44" s="351"/>
      <c r="AN44" s="614">
        <f>FORECAST($AN$39,L45:M45,$L$38:$M$38)</f>
        <v>701.21835045599994</v>
      </c>
      <c r="AO44" s="614">
        <f>FORECAST($AO$39,M45:N45,$M$38:$N$38)</f>
        <v>753.48</v>
      </c>
      <c r="AP44" s="615">
        <f>(V65+W65)/2</f>
        <v>939.23980954361991</v>
      </c>
      <c r="AQ44" s="614">
        <f>FORECAST($AQ$39,Q45:R45,$Q$38:$R$38)</f>
        <v>1065.32961908724</v>
      </c>
      <c r="AR44" s="614">
        <f>FORECAST($AR$39,Q45:R45,$Q$38:$R$38)</f>
        <v>1166.3098730290799</v>
      </c>
      <c r="AS44" s="614">
        <f>FORECAST($AS$39,Q45:R45,$Q$38:$R$38)*1.1</f>
        <v>1394.0191396680116</v>
      </c>
      <c r="AT44" s="451"/>
      <c r="AU44" s="452"/>
      <c r="AV44" s="294"/>
      <c r="AW44" s="331">
        <v>110</v>
      </c>
      <c r="AX44" s="351"/>
      <c r="AY44" s="613">
        <f>FORECAST($AY$39,W45:X45,$L$38:$M$38)</f>
        <v>1.3</v>
      </c>
      <c r="AZ44" s="613">
        <f>FORECAST($AZ$39,X45:Y45,$M$38:$N$38)</f>
        <v>1.3</v>
      </c>
      <c r="BA44" s="613">
        <f>FORECAST($BA$39,X45:Y45,$X$38:$Y$38)</f>
        <v>1.3</v>
      </c>
      <c r="BB44" s="613">
        <f>FORECAST($BB$39,AB45:AC45,$Q$38:$R$38)</f>
        <v>1.3</v>
      </c>
      <c r="BC44" s="613">
        <f>FORECAST($BC$39,AB45:AC45,$Q$38:$R$38)</f>
        <v>1.3</v>
      </c>
      <c r="BD44" s="613">
        <f>FORECAST($BD$39,AB45:AC45,$Q$38:$R$38)</f>
        <v>1.3</v>
      </c>
      <c r="BE44" s="453"/>
      <c r="BF44" s="454"/>
      <c r="BG44" s="294"/>
      <c r="BH44" s="377">
        <v>1</v>
      </c>
      <c r="BI44" s="378">
        <v>3.41</v>
      </c>
      <c r="BJ44" s="378">
        <v>3.96</v>
      </c>
      <c r="BK44" s="379">
        <v>4.93</v>
      </c>
      <c r="BL44" s="331">
        <v>110</v>
      </c>
    </row>
    <row r="45" spans="10:64" ht="14.25" hidden="1" customHeight="1" x14ac:dyDescent="0.25">
      <c r="J45" s="331">
        <v>110</v>
      </c>
      <c r="K45" s="562">
        <v>525.09164520384002</v>
      </c>
      <c r="L45" s="451">
        <v>596.69505136800001</v>
      </c>
      <c r="M45" s="451">
        <v>753.48</v>
      </c>
      <c r="N45" s="451">
        <v>833.04</v>
      </c>
      <c r="O45" s="451">
        <v>0</v>
      </c>
      <c r="P45" s="451"/>
      <c r="Q45" s="451">
        <v>1115.81974605816</v>
      </c>
      <c r="R45" s="451">
        <v>1216.8</v>
      </c>
      <c r="S45" s="452">
        <v>0</v>
      </c>
      <c r="T45" s="294"/>
      <c r="U45" s="331">
        <v>110</v>
      </c>
      <c r="V45" s="578">
        <v>1.5</v>
      </c>
      <c r="W45" s="453">
        <v>1.3</v>
      </c>
      <c r="X45" s="453">
        <v>1.3</v>
      </c>
      <c r="Y45" s="453">
        <v>1.3</v>
      </c>
      <c r="Z45" s="453">
        <v>1.3</v>
      </c>
      <c r="AA45" s="453"/>
      <c r="AB45" s="453">
        <v>1.3</v>
      </c>
      <c r="AC45" s="453">
        <v>1.3</v>
      </c>
      <c r="AD45" s="454">
        <v>1.3</v>
      </c>
      <c r="AE45" s="294"/>
      <c r="AF45" s="377">
        <v>1</v>
      </c>
      <c r="AG45" s="378">
        <v>3.41</v>
      </c>
      <c r="AH45" s="378">
        <v>3.96</v>
      </c>
      <c r="AI45" s="379">
        <v>4.93</v>
      </c>
      <c r="AJ45" s="331">
        <v>110</v>
      </c>
      <c r="AK45" s="294"/>
      <c r="AL45" s="257" t="s">
        <v>145</v>
      </c>
      <c r="AM45" s="266"/>
      <c r="AN45" s="267" t="s">
        <v>140</v>
      </c>
      <c r="AO45" s="267" t="s">
        <v>140</v>
      </c>
      <c r="AP45" s="267" t="s">
        <v>141</v>
      </c>
      <c r="AQ45" s="267" t="s">
        <v>142</v>
      </c>
      <c r="AR45" s="267" t="s">
        <v>142</v>
      </c>
      <c r="AS45" s="267" t="s">
        <v>160</v>
      </c>
      <c r="AV45" s="294"/>
      <c r="AW45" s="257" t="s">
        <v>145</v>
      </c>
      <c r="AX45" s="266"/>
      <c r="AY45" s="601" t="s">
        <v>140</v>
      </c>
      <c r="AZ45" s="601" t="s">
        <v>140</v>
      </c>
      <c r="BA45" s="601" t="s">
        <v>141</v>
      </c>
      <c r="BB45" s="601" t="s">
        <v>142</v>
      </c>
      <c r="BC45" s="601" t="s">
        <v>142</v>
      </c>
      <c r="BD45" s="601" t="s">
        <v>160</v>
      </c>
      <c r="BG45" s="294"/>
    </row>
    <row r="46" spans="10:64" ht="14.25" hidden="1" customHeight="1" x14ac:dyDescent="0.25">
      <c r="J46" s="331">
        <v>140</v>
      </c>
      <c r="K46" s="563">
        <f>K47*0.965</f>
        <v>549.471</v>
      </c>
      <c r="L46" s="455">
        <f t="shared" ref="L46:Q46" si="3">L47*0.965</f>
        <v>690.97859999999991</v>
      </c>
      <c r="M46" s="455">
        <f t="shared" si="3"/>
        <v>1148.6201999999998</v>
      </c>
      <c r="N46" s="455">
        <v>1190.7714000000001</v>
      </c>
      <c r="O46" s="455">
        <f t="shared" si="3"/>
        <v>1190.7714000000001</v>
      </c>
      <c r="P46" s="455">
        <f t="shared" si="3"/>
        <v>1375.7850600000002</v>
      </c>
      <c r="Q46" s="455">
        <f t="shared" si="3"/>
        <v>1448.1948000000002</v>
      </c>
      <c r="R46" s="455">
        <f>R47*0.965</f>
        <v>1424.2739940000001</v>
      </c>
      <c r="S46" s="456">
        <f>S47*0.965</f>
        <v>1556.5835999999999</v>
      </c>
      <c r="T46" s="294"/>
      <c r="U46" s="331">
        <v>140</v>
      </c>
      <c r="V46" s="579">
        <v>1.4</v>
      </c>
      <c r="W46" s="457">
        <v>1.35</v>
      </c>
      <c r="X46" s="457">
        <v>1.32</v>
      </c>
      <c r="Y46" s="457">
        <v>1.3</v>
      </c>
      <c r="Z46" s="457">
        <v>1.3</v>
      </c>
      <c r="AA46" s="457">
        <v>1.28</v>
      </c>
      <c r="AB46" s="457">
        <v>1.28</v>
      </c>
      <c r="AC46" s="458">
        <v>1.25</v>
      </c>
      <c r="AD46" s="458">
        <v>1.25</v>
      </c>
      <c r="AE46" s="294"/>
      <c r="AF46" s="384">
        <v>1</v>
      </c>
      <c r="AG46" s="385">
        <v>3.41</v>
      </c>
      <c r="AH46" s="385">
        <v>3.96</v>
      </c>
      <c r="AI46" s="386">
        <v>4.93</v>
      </c>
      <c r="AJ46" s="331">
        <v>140</v>
      </c>
      <c r="AK46" s="294"/>
      <c r="AL46" s="331">
        <v>140</v>
      </c>
      <c r="AM46" s="351"/>
      <c r="AN46" s="616">
        <f>FORECAST($AN$39,L46:M46,$L$38:$M$38)</f>
        <v>996.07299999999987</v>
      </c>
      <c r="AO46" s="616">
        <f>FORECAST($AO$39,M46:N46,$M$38:$N$38)</f>
        <v>1148.6201999999998</v>
      </c>
      <c r="AP46" s="616">
        <f>FORECAST($AP$39,P63:Q63,$Q$38:$R$38)</f>
        <v>1290.9294255000002</v>
      </c>
      <c r="AQ46" s="616">
        <f>FORECAST($AQ$39,R63:S63,$R$61:$S$61)</f>
        <v>1394.0004000000004</v>
      </c>
      <c r="AR46" s="616">
        <f>FORECAST($AR$39,R63:S63,$R$61:$S$61)</f>
        <v>1502.3892000000001</v>
      </c>
      <c r="AS46" s="616">
        <f>FORECAST($AS$39,R63:S63,$Q$38:$R$38)*1.1</f>
        <v>1771.8557999999998</v>
      </c>
      <c r="AT46" s="455"/>
      <c r="AU46" s="456"/>
      <c r="AV46" s="294"/>
      <c r="AW46" s="331">
        <v>140</v>
      </c>
      <c r="AX46" s="351"/>
      <c r="AY46" s="617">
        <f>FORECAST($AY$39,W46:X46,$L$38:$M$38)</f>
        <v>1.33</v>
      </c>
      <c r="AZ46" s="617">
        <f>FORECAST($AZ$39,X46:Y46,$M$38:$N$38)</f>
        <v>1.32</v>
      </c>
      <c r="BA46" s="617">
        <f>FORECAST($BA$39,X46:Y46,$X$38:$Y$38)</f>
        <v>1.3050000000000002</v>
      </c>
      <c r="BB46" s="617">
        <f>FORECAST($BB$39,AB46:AC46,$Q$38:$R$38)</f>
        <v>1.2949999999999999</v>
      </c>
      <c r="BC46" s="617">
        <f>FORECAST($BC$39,AB46:AC46,$Q$38:$R$38)</f>
        <v>1.2650000000000001</v>
      </c>
      <c r="BD46" s="617">
        <f>FORECAST($BD$39,AB46:AC46,$Q$38:$R$38)</f>
        <v>1.2349999999999999</v>
      </c>
      <c r="BE46" s="458"/>
      <c r="BF46" s="458"/>
      <c r="BG46" s="294"/>
      <c r="BH46" s="384">
        <v>1</v>
      </c>
      <c r="BI46" s="385">
        <v>3.41</v>
      </c>
      <c r="BJ46" s="385">
        <v>3.96</v>
      </c>
      <c r="BK46" s="386">
        <v>4.93</v>
      </c>
      <c r="BL46" s="331">
        <v>140</v>
      </c>
    </row>
    <row r="47" spans="10:64" ht="14.25" hidden="1" customHeight="1" x14ac:dyDescent="0.25">
      <c r="J47" s="331">
        <v>150</v>
      </c>
      <c r="K47" s="564">
        <v>569.4</v>
      </c>
      <c r="L47" s="460">
        <v>716.04</v>
      </c>
      <c r="M47" s="461">
        <v>1190.28</v>
      </c>
      <c r="N47" s="462">
        <v>1233.96</v>
      </c>
      <c r="O47" s="460">
        <v>1233.96</v>
      </c>
      <c r="P47" s="462">
        <f>Q47*0.95</f>
        <v>1425.6840000000002</v>
      </c>
      <c r="Q47" s="462">
        <v>1500.7200000000003</v>
      </c>
      <c r="R47" s="462">
        <f>S47*0.915</f>
        <v>1475.9316000000001</v>
      </c>
      <c r="S47" s="463">
        <v>1613.04</v>
      </c>
      <c r="T47" s="294"/>
      <c r="U47" s="331">
        <v>150</v>
      </c>
      <c r="V47" s="580">
        <v>1.4</v>
      </c>
      <c r="W47" s="464">
        <v>1.35</v>
      </c>
      <c r="X47" s="464">
        <v>1.32</v>
      </c>
      <c r="Y47" s="464">
        <v>1.3</v>
      </c>
      <c r="Z47" s="464">
        <v>1.3</v>
      </c>
      <c r="AA47" s="464">
        <v>1.28</v>
      </c>
      <c r="AB47" s="464">
        <v>1.28</v>
      </c>
      <c r="AC47" s="465">
        <v>1.25</v>
      </c>
      <c r="AD47" s="465">
        <v>1.25</v>
      </c>
      <c r="AE47" s="294"/>
      <c r="AF47" s="394">
        <v>1</v>
      </c>
      <c r="AG47" s="395">
        <v>3.41</v>
      </c>
      <c r="AH47" s="395">
        <v>3.96</v>
      </c>
      <c r="AI47" s="396">
        <v>4.93</v>
      </c>
      <c r="AJ47" s="331">
        <v>150</v>
      </c>
      <c r="AK47" s="294"/>
      <c r="AL47" s="331">
        <v>150</v>
      </c>
      <c r="AM47" s="351"/>
      <c r="AN47" s="611">
        <f>FORECAST($AN$39,L47:M47,$L$38:$M$38)</f>
        <v>1032.2000000000003</v>
      </c>
      <c r="AO47" s="611">
        <f>FORECAST($AO$39,M47:N47,$M$38:$N$38)</f>
        <v>1190.2799999999997</v>
      </c>
      <c r="AP47" s="611">
        <f>FORECAST($AP$39,P64:Q64,$Q$38:$R$38)</f>
        <v>1337.7507000000003</v>
      </c>
      <c r="AQ47" s="611">
        <f>FORECAST($AQ$39,R64:S64,$R$61:$S$61)</f>
        <v>1444.5600000000004</v>
      </c>
      <c r="AR47" s="611">
        <f>FORECAST($AR$39,R64:S64,$R$61:$S$61)</f>
        <v>1556.88</v>
      </c>
      <c r="AS47" s="611">
        <f>FORECAST($AS$39,R64:S64,$Q$38:$R$38)*1.1</f>
        <v>1836.12</v>
      </c>
      <c r="AT47" s="459"/>
      <c r="AU47" s="463"/>
      <c r="AV47" s="294"/>
      <c r="AW47" s="331">
        <v>150</v>
      </c>
      <c r="AX47" s="351"/>
      <c r="AY47" s="608">
        <f>FORECAST($AY$39,W47:X47,$L$38:$M$38)</f>
        <v>1.33</v>
      </c>
      <c r="AZ47" s="608">
        <f>FORECAST($AZ$39,X47:Y47,$M$38:$N$38)</f>
        <v>1.32</v>
      </c>
      <c r="BA47" s="608">
        <f>FORECAST($BA$39,X47:Y47,$X$38:$Y$38)</f>
        <v>1.3050000000000002</v>
      </c>
      <c r="BB47" s="608">
        <f>FORECAST($BB$39,AB47:AC47,$Q$38:$R$38)</f>
        <v>1.2949999999999999</v>
      </c>
      <c r="BC47" s="608">
        <f>FORECAST($BC$39,AB47:AC47,$Q$38:$R$38)</f>
        <v>1.2650000000000001</v>
      </c>
      <c r="BD47" s="608">
        <f>FORECAST($BD$39,AB47:AC47,$Q$38:$R$38)</f>
        <v>1.2349999999999999</v>
      </c>
      <c r="BE47" s="465"/>
      <c r="BF47" s="465"/>
      <c r="BG47" s="294"/>
      <c r="BH47" s="394">
        <v>1</v>
      </c>
      <c r="BI47" s="395">
        <v>3.41</v>
      </c>
      <c r="BJ47" s="395">
        <v>3.96</v>
      </c>
      <c r="BK47" s="396">
        <v>4.93</v>
      </c>
      <c r="BL47" s="331">
        <v>150</v>
      </c>
    </row>
    <row r="48" spans="10:64" ht="14.25" hidden="1" customHeight="1" x14ac:dyDescent="0.25">
      <c r="J48" s="331">
        <v>200</v>
      </c>
      <c r="K48" s="565">
        <v>790.219885732992</v>
      </c>
      <c r="L48" s="467">
        <v>897.97714287840006</v>
      </c>
      <c r="M48" s="467">
        <v>1134.6175931493729</v>
      </c>
      <c r="N48" s="467">
        <v>1215.3302154488599</v>
      </c>
      <c r="O48" s="467">
        <v>1538.6890626744002</v>
      </c>
      <c r="P48" s="467"/>
      <c r="Q48" s="467">
        <v>1679.2172571826079</v>
      </c>
      <c r="R48" s="467"/>
      <c r="S48" s="468">
        <v>1755.9257064247599</v>
      </c>
      <c r="T48" s="294"/>
      <c r="U48" s="331">
        <v>200</v>
      </c>
      <c r="V48" s="581"/>
      <c r="W48" s="469"/>
      <c r="X48" s="469"/>
      <c r="Y48" s="469"/>
      <c r="Z48" s="469"/>
      <c r="AA48" s="469"/>
      <c r="AB48" s="469"/>
      <c r="AC48" s="469"/>
      <c r="AD48" s="470"/>
      <c r="AE48" s="294"/>
      <c r="AF48" s="394">
        <v>1</v>
      </c>
      <c r="AG48" s="395">
        <v>2.73</v>
      </c>
      <c r="AH48" s="395">
        <v>3.11</v>
      </c>
      <c r="AI48" s="396">
        <v>3.89</v>
      </c>
      <c r="AJ48" s="331">
        <v>150.16</v>
      </c>
      <c r="AK48" s="294"/>
      <c r="AL48" s="331">
        <v>180</v>
      </c>
      <c r="AM48" s="351"/>
      <c r="AN48" s="612">
        <f>FORECAST($AL$48,AN46:AN47,$AL$46:$AL$47)</f>
        <v>1140.5810000000015</v>
      </c>
      <c r="AO48" s="612">
        <f t="shared" ref="AO48:AS48" si="4">FORECAST($AL$48,AO46:AO47,$AL$46:$AL$47)</f>
        <v>1315.2593999999995</v>
      </c>
      <c r="AP48" s="612">
        <f t="shared" si="4"/>
        <v>1478.2145235000005</v>
      </c>
      <c r="AQ48" s="612">
        <f t="shared" si="4"/>
        <v>1596.2388000000005</v>
      </c>
      <c r="AR48" s="612">
        <f t="shared" si="4"/>
        <v>1720.3524000000002</v>
      </c>
      <c r="AS48" s="612">
        <f t="shared" si="4"/>
        <v>2028.9126000000001</v>
      </c>
      <c r="AT48" s="466"/>
      <c r="AU48" s="468"/>
      <c r="AV48" s="294"/>
      <c r="AW48" s="331">
        <v>180</v>
      </c>
      <c r="AX48" s="351"/>
      <c r="AY48" s="610">
        <f>FORECAST($AW$48,AY46:AY47,$AW$46:$AW$47)</f>
        <v>1.33</v>
      </c>
      <c r="AZ48" s="610">
        <f t="shared" ref="AZ48:BD48" si="5">FORECAST($AW$48,AZ46:AZ47,$AW$46:$AW$47)</f>
        <v>1.32</v>
      </c>
      <c r="BA48" s="610">
        <f t="shared" si="5"/>
        <v>1.3050000000000002</v>
      </c>
      <c r="BB48" s="610">
        <f t="shared" si="5"/>
        <v>1.2949999999999999</v>
      </c>
      <c r="BC48" s="610">
        <f t="shared" si="5"/>
        <v>1.2650000000000001</v>
      </c>
      <c r="BD48" s="610">
        <f t="shared" si="5"/>
        <v>1.2349999999999999</v>
      </c>
      <c r="BE48" s="469"/>
      <c r="BF48" s="470"/>
      <c r="BG48" s="294"/>
      <c r="BH48" s="394">
        <v>1</v>
      </c>
      <c r="BI48" s="395">
        <v>2.73</v>
      </c>
      <c r="BJ48" s="395">
        <v>3.11</v>
      </c>
      <c r="BK48" s="396">
        <v>3.89</v>
      </c>
      <c r="BL48" s="331">
        <v>150.16</v>
      </c>
    </row>
    <row r="49" spans="9:64" ht="14.25" hidden="1" customHeight="1" x14ac:dyDescent="0.25">
      <c r="J49" s="331">
        <v>300</v>
      </c>
      <c r="K49" s="566">
        <v>991.00524445032113</v>
      </c>
      <c r="L49" s="471">
        <v>1126.1423232390007</v>
      </c>
      <c r="M49" s="471">
        <v>1422.9102627728041</v>
      </c>
      <c r="N49" s="471">
        <v>1524.1309906186259</v>
      </c>
      <c r="O49" s="471">
        <v>1918.6716194964372</v>
      </c>
      <c r="P49" s="471"/>
      <c r="Q49" s="471">
        <v>2105.8861444569261</v>
      </c>
      <c r="R49" s="471"/>
      <c r="S49" s="472">
        <v>2202.0852870817971</v>
      </c>
      <c r="T49" s="294"/>
      <c r="U49" s="331">
        <v>300</v>
      </c>
      <c r="V49" s="582"/>
      <c r="W49" s="473"/>
      <c r="X49" s="473"/>
      <c r="Y49" s="473"/>
      <c r="Z49" s="473"/>
      <c r="AA49" s="473"/>
      <c r="AB49" s="473"/>
      <c r="AC49" s="473"/>
      <c r="AD49" s="474"/>
      <c r="AE49" s="294"/>
      <c r="AF49" s="394">
        <v>1</v>
      </c>
      <c r="AG49" s="392">
        <v>2.73</v>
      </c>
      <c r="AH49" s="392">
        <v>2.83</v>
      </c>
      <c r="AI49" s="407">
        <v>3.66</v>
      </c>
      <c r="AJ49" s="227" t="s">
        <v>153</v>
      </c>
      <c r="AK49" s="294"/>
      <c r="AL49" s="331">
        <v>300</v>
      </c>
      <c r="AM49" s="351"/>
      <c r="AN49" s="471"/>
      <c r="AO49" s="471"/>
      <c r="AP49" s="471"/>
      <c r="AQ49" s="471"/>
      <c r="AR49" s="471"/>
      <c r="AS49" s="471"/>
      <c r="AT49" s="471"/>
      <c r="AU49" s="472"/>
      <c r="AV49" s="294"/>
      <c r="AW49" s="331"/>
      <c r="AX49" s="351"/>
      <c r="AY49" s="473"/>
      <c r="AZ49" s="473"/>
      <c r="BA49" s="473"/>
      <c r="BB49" s="473"/>
      <c r="BC49" s="473"/>
      <c r="BD49" s="473"/>
      <c r="BE49" s="473"/>
      <c r="BF49" s="474"/>
      <c r="BG49" s="294"/>
      <c r="BH49" s="394">
        <v>1</v>
      </c>
      <c r="BI49" s="392">
        <v>2.73</v>
      </c>
      <c r="BJ49" s="392">
        <v>2.83</v>
      </c>
      <c r="BK49" s="407">
        <v>3.66</v>
      </c>
      <c r="BL49" s="227" t="s">
        <v>153</v>
      </c>
    </row>
    <row r="50" spans="9:64" ht="14.25" hidden="1" customHeight="1" thickBot="1" x14ac:dyDescent="0.3">
      <c r="J50" s="331">
        <v>400</v>
      </c>
      <c r="K50" s="567">
        <v>1242.8077453620035</v>
      </c>
      <c r="L50" s="475">
        <v>1412.2815288204613</v>
      </c>
      <c r="M50" s="475">
        <v>1784.4546287038122</v>
      </c>
      <c r="N50" s="475">
        <v>1911.3943247976852</v>
      </c>
      <c r="O50" s="475">
        <v>2392.4916818883471</v>
      </c>
      <c r="P50" s="475"/>
      <c r="Q50" s="475">
        <v>2640.9664588942574</v>
      </c>
      <c r="R50" s="475"/>
      <c r="S50" s="476">
        <v>2761.6086454224192</v>
      </c>
      <c r="T50" s="294"/>
      <c r="U50" s="331">
        <v>400</v>
      </c>
      <c r="V50" s="583"/>
      <c r="W50" s="477"/>
      <c r="X50" s="477"/>
      <c r="Y50" s="477"/>
      <c r="Z50" s="477"/>
      <c r="AA50" s="477"/>
      <c r="AB50" s="477"/>
      <c r="AC50" s="477"/>
      <c r="AD50" s="478"/>
      <c r="AE50" s="294"/>
      <c r="AF50" s="394">
        <v>1</v>
      </c>
      <c r="AG50" s="413">
        <v>3.41</v>
      </c>
      <c r="AH50" s="413">
        <v>3.86</v>
      </c>
      <c r="AI50" s="414">
        <v>4.63</v>
      </c>
      <c r="AJ50" s="228" t="s">
        <v>154</v>
      </c>
      <c r="AK50" s="294"/>
      <c r="AL50" s="331">
        <v>400</v>
      </c>
      <c r="AM50" s="351"/>
      <c r="AN50" s="475"/>
      <c r="AO50" s="475"/>
      <c r="AP50" s="475"/>
      <c r="AQ50" s="475"/>
      <c r="AR50" s="475"/>
      <c r="AS50" s="475"/>
      <c r="AT50" s="475"/>
      <c r="AU50" s="476"/>
      <c r="AV50" s="294"/>
      <c r="AW50" s="331"/>
      <c r="AX50" s="351"/>
      <c r="AY50" s="477"/>
      <c r="AZ50" s="477"/>
      <c r="BA50" s="477"/>
      <c r="BB50" s="477"/>
      <c r="BC50" s="477"/>
      <c r="BD50" s="477"/>
      <c r="BE50" s="477"/>
      <c r="BF50" s="478"/>
      <c r="BG50" s="294"/>
      <c r="BH50" s="394">
        <v>1</v>
      </c>
      <c r="BI50" s="413">
        <v>3.41</v>
      </c>
      <c r="BJ50" s="413">
        <v>3.86</v>
      </c>
      <c r="BK50" s="414">
        <v>4.63</v>
      </c>
      <c r="BL50" s="228" t="s">
        <v>154</v>
      </c>
    </row>
    <row r="51" spans="9:64" ht="14.25" hidden="1" customHeight="1" x14ac:dyDescent="0.25">
      <c r="J51" s="331">
        <v>500</v>
      </c>
      <c r="K51" s="568">
        <v>1558.590230053233</v>
      </c>
      <c r="L51" s="479">
        <v>1771.1252614241291</v>
      </c>
      <c r="M51" s="479">
        <v>2237.863065023716</v>
      </c>
      <c r="N51" s="479">
        <v>2397.0566095411132</v>
      </c>
      <c r="O51" s="479">
        <v>2983.3226226628758</v>
      </c>
      <c r="P51" s="479"/>
      <c r="Q51" s="479">
        <v>3312.004238863125</v>
      </c>
      <c r="R51" s="479"/>
      <c r="S51" s="480">
        <v>3463.3001524561701</v>
      </c>
      <c r="T51" s="294"/>
      <c r="U51" s="331">
        <v>500</v>
      </c>
      <c r="V51" s="584"/>
      <c r="W51" s="481"/>
      <c r="X51" s="481"/>
      <c r="Y51" s="481"/>
      <c r="Z51" s="481"/>
      <c r="AA51" s="481"/>
      <c r="AB51" s="481"/>
      <c r="AC51" s="481"/>
      <c r="AD51" s="482"/>
      <c r="AE51" s="294"/>
      <c r="AF51" s="394">
        <v>1</v>
      </c>
      <c r="AG51" s="392">
        <v>3.05</v>
      </c>
      <c r="AH51" s="392">
        <v>3.25</v>
      </c>
      <c r="AI51" s="407">
        <v>4.0999999999999996</v>
      </c>
      <c r="AJ51" s="227" t="s">
        <v>156</v>
      </c>
      <c r="AK51" s="294"/>
      <c r="AL51" s="331">
        <v>500</v>
      </c>
      <c r="AM51" s="351"/>
      <c r="AN51" s="479"/>
      <c r="AO51" s="479"/>
      <c r="AP51" s="479"/>
      <c r="AQ51" s="479"/>
      <c r="AR51" s="479"/>
      <c r="AS51" s="479"/>
      <c r="AT51" s="479"/>
      <c r="AU51" s="480"/>
      <c r="AV51" s="294"/>
      <c r="AW51" s="331"/>
      <c r="AX51" s="351"/>
      <c r="AY51" s="481"/>
      <c r="AZ51" s="481"/>
      <c r="BA51" s="481"/>
      <c r="BB51" s="481"/>
      <c r="BC51" s="481"/>
      <c r="BD51" s="481"/>
      <c r="BE51" s="481"/>
      <c r="BF51" s="482"/>
      <c r="BG51" s="294"/>
      <c r="BH51" s="394">
        <v>1</v>
      </c>
      <c r="BI51" s="392">
        <v>3.05</v>
      </c>
      <c r="BJ51" s="392">
        <v>3.25</v>
      </c>
      <c r="BK51" s="407">
        <v>4.0999999999999996</v>
      </c>
      <c r="BL51" s="227" t="s">
        <v>156</v>
      </c>
    </row>
    <row r="52" spans="9:64" ht="14.25" hidden="1" customHeight="1" thickBot="1" x14ac:dyDescent="0.3">
      <c r="J52" s="315">
        <v>600</v>
      </c>
      <c r="K52" s="569">
        <v>1954.6092420833941</v>
      </c>
      <c r="L52" s="483">
        <v>2221.1468660038581</v>
      </c>
      <c r="M52" s="483">
        <v>2806.4771259749514</v>
      </c>
      <c r="N52" s="483">
        <v>3006.1198334639289</v>
      </c>
      <c r="O52" s="483">
        <v>3720.0605286398845</v>
      </c>
      <c r="P52" s="483"/>
      <c r="Q52" s="483">
        <v>4153.5446394272094</v>
      </c>
      <c r="R52" s="483"/>
      <c r="S52" s="484">
        <v>4343.2830230614372</v>
      </c>
      <c r="T52" s="485"/>
      <c r="U52" s="315">
        <v>600</v>
      </c>
      <c r="V52" s="585"/>
      <c r="W52" s="486"/>
      <c r="X52" s="486"/>
      <c r="Y52" s="486"/>
      <c r="Z52" s="486"/>
      <c r="AA52" s="486"/>
      <c r="AB52" s="486"/>
      <c r="AC52" s="486"/>
      <c r="AD52" s="487"/>
      <c r="AE52" s="294"/>
      <c r="AF52" s="420"/>
      <c r="AG52" s="420"/>
      <c r="AH52" s="420"/>
      <c r="AI52" s="420"/>
      <c r="AJ52" s="420"/>
      <c r="AK52" s="294"/>
      <c r="AL52" s="315">
        <v>600</v>
      </c>
      <c r="AM52" s="351"/>
      <c r="AN52" s="483"/>
      <c r="AO52" s="483"/>
      <c r="AP52" s="483"/>
      <c r="AQ52" s="483"/>
      <c r="AR52" s="483"/>
      <c r="AS52" s="483"/>
      <c r="AT52" s="483"/>
      <c r="AU52" s="484"/>
      <c r="AV52" s="485"/>
      <c r="AW52" s="315"/>
      <c r="AX52" s="351"/>
      <c r="AY52" s="486"/>
      <c r="AZ52" s="486"/>
      <c r="BA52" s="486"/>
      <c r="BB52" s="486"/>
      <c r="BC52" s="486"/>
      <c r="BD52" s="486"/>
      <c r="BE52" s="486"/>
      <c r="BF52" s="487"/>
      <c r="BG52" s="294"/>
      <c r="BH52" s="420"/>
      <c r="BI52" s="420"/>
      <c r="BJ52" s="420"/>
      <c r="BK52" s="420"/>
      <c r="BL52" s="420"/>
    </row>
    <row r="53" spans="9:64" ht="14.25" hidden="1" customHeight="1" thickBot="1" x14ac:dyDescent="0.3">
      <c r="J53" s="537"/>
      <c r="K53" s="537"/>
      <c r="L53" s="537"/>
      <c r="M53" s="537"/>
      <c r="T53" s="538"/>
      <c r="U53" s="537"/>
      <c r="V53" s="537"/>
      <c r="W53" s="537"/>
      <c r="X53" s="537"/>
      <c r="Y53" s="537"/>
      <c r="Z53" s="537"/>
      <c r="AA53" s="537"/>
      <c r="AB53" s="537"/>
      <c r="AC53" s="537"/>
      <c r="AD53" s="537"/>
      <c r="AE53" s="537"/>
      <c r="AF53" s="420"/>
      <c r="AG53" s="420"/>
      <c r="AH53" s="420"/>
      <c r="AI53" s="420"/>
      <c r="AJ53" s="420"/>
      <c r="AK53" s="294"/>
      <c r="AL53" s="294"/>
      <c r="AM53" s="294"/>
      <c r="AN53" s="294"/>
      <c r="AO53" s="294"/>
      <c r="AP53" s="294"/>
      <c r="AQ53" s="294"/>
      <c r="AR53" s="294"/>
      <c r="AS53" s="294"/>
      <c r="AT53" s="294"/>
      <c r="AU53" s="294"/>
      <c r="AV53" s="294"/>
      <c r="AW53" s="294"/>
      <c r="AX53" s="294"/>
      <c r="AY53" s="294"/>
      <c r="AZ53" s="294"/>
      <c r="BA53" s="294"/>
      <c r="BB53" s="294"/>
      <c r="BC53" s="294"/>
      <c r="BD53" s="294"/>
      <c r="BE53" s="294"/>
      <c r="BF53" s="294"/>
      <c r="BG53" s="294"/>
      <c r="BH53" s="420"/>
      <c r="BI53" s="420"/>
      <c r="BJ53" s="420"/>
      <c r="BK53" s="420"/>
      <c r="BL53" s="420"/>
    </row>
    <row r="54" spans="9:64" ht="14.25" hidden="1" customHeight="1" x14ac:dyDescent="0.25">
      <c r="J54" s="537"/>
      <c r="K54" s="829" t="s">
        <v>161</v>
      </c>
      <c r="L54" s="829"/>
      <c r="M54" s="829"/>
      <c r="N54" s="302">
        <v>360</v>
      </c>
      <c r="O54" s="589">
        <v>400</v>
      </c>
      <c r="P54" s="533">
        <v>360</v>
      </c>
      <c r="Q54" s="533">
        <v>400</v>
      </c>
      <c r="R54" s="533">
        <v>360</v>
      </c>
      <c r="S54" s="536">
        <v>400</v>
      </c>
      <c r="T54" s="538"/>
      <c r="U54" s="830"/>
      <c r="V54" s="659">
        <v>290</v>
      </c>
      <c r="W54" s="539">
        <v>340</v>
      </c>
      <c r="X54" s="537"/>
      <c r="Y54" s="537"/>
      <c r="Z54" s="537"/>
      <c r="AA54" s="537"/>
      <c r="AB54" s="537"/>
      <c r="AC54" s="537"/>
      <c r="AD54" s="537"/>
      <c r="AE54" s="537"/>
      <c r="AF54" s="420"/>
      <c r="AG54" s="420"/>
      <c r="AH54" s="420"/>
      <c r="AI54" s="420"/>
      <c r="AJ54" s="420"/>
      <c r="AK54" s="294"/>
      <c r="AL54" s="294"/>
      <c r="AM54" s="294"/>
      <c r="AN54" s="294"/>
      <c r="AO54" s="294"/>
      <c r="AP54" s="294"/>
      <c r="AQ54" s="294"/>
      <c r="AR54" s="294"/>
      <c r="AS54" s="294"/>
      <c r="AT54" s="294"/>
      <c r="AU54" s="294"/>
      <c r="AV54" s="294"/>
      <c r="AW54" s="294"/>
      <c r="AX54" s="294"/>
      <c r="AY54" s="294"/>
      <c r="AZ54" s="294"/>
      <c r="BA54" s="294"/>
      <c r="BB54" s="294"/>
      <c r="BC54" s="294"/>
      <c r="BD54" s="294"/>
      <c r="BE54" s="294"/>
      <c r="BF54" s="294"/>
      <c r="BG54" s="294"/>
      <c r="BH54" s="420"/>
      <c r="BI54" s="420"/>
      <c r="BJ54" s="420"/>
      <c r="BK54" s="420"/>
      <c r="BL54" s="420"/>
    </row>
    <row r="55" spans="9:64" ht="14.25" hidden="1" customHeight="1" thickBot="1" x14ac:dyDescent="0.3">
      <c r="J55" s="537"/>
      <c r="K55" s="829"/>
      <c r="L55" s="829"/>
      <c r="M55" s="829"/>
      <c r="N55" s="590">
        <v>4</v>
      </c>
      <c r="O55" s="542">
        <v>4</v>
      </c>
      <c r="P55" s="541">
        <v>6</v>
      </c>
      <c r="Q55" s="541">
        <v>6</v>
      </c>
      <c r="R55" s="541">
        <v>8</v>
      </c>
      <c r="S55" s="591">
        <v>8</v>
      </c>
      <c r="T55" s="538"/>
      <c r="U55" s="831"/>
      <c r="V55" s="660" t="s">
        <v>138</v>
      </c>
      <c r="W55" s="647" t="s">
        <v>139</v>
      </c>
      <c r="X55" s="537"/>
      <c r="Y55" s="537"/>
      <c r="Z55" s="537"/>
      <c r="AA55" s="537"/>
      <c r="AB55" s="537"/>
      <c r="AC55" s="537"/>
      <c r="AD55" s="537"/>
      <c r="AE55" s="537"/>
      <c r="AF55" s="420"/>
      <c r="AG55" s="420"/>
      <c r="AH55" s="420"/>
      <c r="AI55" s="420"/>
      <c r="AJ55" s="420"/>
      <c r="AK55" s="294"/>
      <c r="AL55" s="294"/>
      <c r="AM55" s="294"/>
      <c r="AN55" s="294"/>
      <c r="AO55" s="294"/>
      <c r="AP55" s="294"/>
      <c r="AQ55" s="294"/>
      <c r="AR55" s="294"/>
      <c r="AS55" s="294"/>
      <c r="AT55" s="294"/>
      <c r="AU55" s="294"/>
      <c r="AV55" s="294"/>
      <c r="AW55" s="294"/>
      <c r="AX55" s="294"/>
      <c r="AY55" s="294"/>
      <c r="AZ55" s="294"/>
      <c r="BA55" s="294"/>
      <c r="BB55" s="294"/>
      <c r="BC55" s="294"/>
      <c r="BD55" s="294"/>
      <c r="BE55" s="294"/>
      <c r="BF55" s="294"/>
      <c r="BG55" s="294"/>
      <c r="BH55" s="420"/>
      <c r="BI55" s="420"/>
      <c r="BJ55" s="420"/>
      <c r="BK55" s="420"/>
      <c r="BL55" s="420"/>
    </row>
    <row r="56" spans="9:64" ht="14.25" hidden="1" customHeight="1" x14ac:dyDescent="0.25">
      <c r="J56" s="537"/>
      <c r="K56" s="829"/>
      <c r="L56" s="829"/>
      <c r="M56" s="829"/>
      <c r="N56" s="592">
        <v>517.19999999999993</v>
      </c>
      <c r="O56" s="555">
        <v>555.6</v>
      </c>
      <c r="P56" s="543">
        <v>1058.2961999999998</v>
      </c>
      <c r="Q56" s="543">
        <v>1095.59538</v>
      </c>
      <c r="R56" s="543">
        <f>R57*0.965</f>
        <v>1113.9959999999999</v>
      </c>
      <c r="S56" s="593">
        <f>S57*0.965</f>
        <v>1197.3719999999998</v>
      </c>
      <c r="T56" s="538"/>
      <c r="U56" s="650">
        <v>75</v>
      </c>
      <c r="V56" s="657">
        <f>FORECAST($AP$22,M25:N25,$M$21:$N$21)</f>
        <v>361.8</v>
      </c>
      <c r="W56" s="652">
        <f>FORECAST($AQ$22,N56:O56,$Q$21:$R$21)</f>
        <v>497.99999999999989</v>
      </c>
      <c r="X56" s="537"/>
      <c r="Y56" s="537"/>
      <c r="Z56" s="537"/>
      <c r="AA56" s="537"/>
      <c r="AB56" s="537"/>
      <c r="AC56" s="537"/>
      <c r="AD56" s="537"/>
      <c r="AE56" s="537"/>
      <c r="AF56" s="420"/>
      <c r="AG56" s="420"/>
      <c r="AH56" s="420"/>
      <c r="AI56" s="420"/>
      <c r="AJ56" s="420"/>
      <c r="AK56" s="294"/>
      <c r="AL56" s="294"/>
      <c r="AM56" s="294"/>
      <c r="AN56" s="294"/>
      <c r="AO56" s="294"/>
      <c r="AP56" s="294"/>
      <c r="AQ56" s="294"/>
      <c r="AR56" s="294"/>
      <c r="AS56" s="294"/>
      <c r="AT56" s="294"/>
      <c r="AU56" s="294"/>
      <c r="AV56" s="294"/>
      <c r="AW56" s="294"/>
      <c r="AX56" s="294"/>
      <c r="AY56" s="294"/>
      <c r="AZ56" s="294"/>
      <c r="BA56" s="294"/>
      <c r="BB56" s="294"/>
      <c r="BC56" s="294"/>
      <c r="BD56" s="294"/>
      <c r="BE56" s="294"/>
      <c r="BF56" s="294"/>
      <c r="BG56" s="294"/>
      <c r="BH56" s="420"/>
      <c r="BI56" s="420"/>
      <c r="BJ56" s="420"/>
      <c r="BK56" s="420"/>
      <c r="BL56" s="420"/>
    </row>
    <row r="57" spans="9:64" ht="14.25" hidden="1" customHeight="1" x14ac:dyDescent="0.25">
      <c r="J57" s="537"/>
      <c r="K57" s="829"/>
      <c r="L57" s="829"/>
      <c r="M57" s="829"/>
      <c r="N57" s="594">
        <v>609.40924592407202</v>
      </c>
      <c r="O57" s="556">
        <v>664.56</v>
      </c>
      <c r="P57" s="544">
        <v>1096.6799999999998</v>
      </c>
      <c r="Q57" s="544">
        <v>1135.3320000000001</v>
      </c>
      <c r="R57" s="544">
        <f>962*1.2</f>
        <v>1154.3999999999999</v>
      </c>
      <c r="S57" s="595">
        <f>1034*1.2</f>
        <v>1240.8</v>
      </c>
      <c r="T57" s="538"/>
      <c r="U57" s="653">
        <v>90</v>
      </c>
      <c r="V57" s="648">
        <f>FORECAST($AP$22,M27:N27,$M$21:$N$21)</f>
        <v>543.29999999999995</v>
      </c>
      <c r="W57" s="654">
        <f>FORECAST($AQ$22,N58:O58,$Q$21:$R$21)</f>
        <v>661.2</v>
      </c>
      <c r="X57" s="537"/>
      <c r="Y57" s="537"/>
      <c r="Z57" s="537"/>
      <c r="AA57" s="537"/>
      <c r="AB57" s="537"/>
      <c r="AC57" s="537"/>
      <c r="AD57" s="537"/>
      <c r="AE57" s="537"/>
      <c r="AF57" s="420"/>
      <c r="AG57" s="420"/>
      <c r="AH57" s="420"/>
      <c r="AI57" s="420"/>
      <c r="AJ57" s="420"/>
      <c r="AK57" s="294"/>
      <c r="AL57" s="294"/>
      <c r="AM57" s="294"/>
      <c r="AN57" s="294"/>
      <c r="AO57" s="294"/>
      <c r="AP57" s="294"/>
      <c r="AQ57" s="294"/>
      <c r="AR57" s="294"/>
      <c r="AS57" s="294"/>
      <c r="AT57" s="294"/>
      <c r="AU57" s="294"/>
      <c r="AV57" s="294"/>
      <c r="AW57" s="294"/>
      <c r="AX57" s="294"/>
      <c r="AY57" s="294"/>
      <c r="AZ57" s="294"/>
      <c r="BA57" s="294"/>
      <c r="BB57" s="294"/>
      <c r="BC57" s="294"/>
      <c r="BD57" s="294"/>
      <c r="BE57" s="294"/>
      <c r="BF57" s="294"/>
      <c r="BG57" s="294"/>
      <c r="BH57" s="420"/>
      <c r="BI57" s="420"/>
      <c r="BJ57" s="420"/>
      <c r="BK57" s="420"/>
      <c r="BL57" s="420"/>
    </row>
    <row r="58" spans="9:64" ht="14.25" hidden="1" customHeight="1" thickBot="1" x14ac:dyDescent="0.3">
      <c r="I58" s="226" t="s">
        <v>147</v>
      </c>
      <c r="J58" s="537"/>
      <c r="K58" s="829"/>
      <c r="L58" s="829"/>
      <c r="M58" s="829"/>
      <c r="N58" s="596">
        <v>698.4</v>
      </c>
      <c r="O58" s="553">
        <v>772.8</v>
      </c>
      <c r="P58" s="545"/>
      <c r="Q58" s="545"/>
      <c r="R58" s="545"/>
      <c r="S58" s="597"/>
      <c r="T58" s="538"/>
      <c r="U58" s="655">
        <v>110</v>
      </c>
      <c r="V58" s="658">
        <f>FORECAST($AP$22,M28:N28,$M$21:$N$21)</f>
        <v>625.5</v>
      </c>
      <c r="W58" s="484">
        <f>FORECAST($AQ$22,N59:O59,$Q$21:$R$21)</f>
        <v>819.48432237479994</v>
      </c>
      <c r="X58" s="537"/>
      <c r="Y58" s="537"/>
      <c r="Z58" s="537"/>
      <c r="AA58" s="537"/>
      <c r="AB58" s="537"/>
      <c r="AC58" s="537"/>
      <c r="AD58" s="537"/>
      <c r="AE58" s="537"/>
      <c r="AF58" s="420"/>
      <c r="AG58" s="420"/>
      <c r="AH58" s="420"/>
      <c r="AI58" s="420"/>
      <c r="AJ58" s="420"/>
      <c r="AK58" s="294"/>
      <c r="AL58" s="294"/>
      <c r="AM58" s="294"/>
      <c r="AN58" s="294"/>
      <c r="AO58" s="294"/>
      <c r="AP58" s="294"/>
      <c r="AQ58" s="294"/>
      <c r="AR58" s="294"/>
      <c r="AS58" s="294"/>
      <c r="AT58" s="294"/>
      <c r="AU58" s="294"/>
      <c r="AV58" s="294"/>
      <c r="AW58" s="294"/>
      <c r="AX58" s="294"/>
      <c r="AY58" s="294"/>
      <c r="AZ58" s="294"/>
      <c r="BA58" s="294"/>
      <c r="BB58" s="294"/>
      <c r="BC58" s="294"/>
      <c r="BD58" s="294"/>
      <c r="BE58" s="294"/>
      <c r="BF58" s="294"/>
      <c r="BG58" s="294"/>
      <c r="BH58" s="420"/>
      <c r="BI58" s="420"/>
      <c r="BJ58" s="420"/>
      <c r="BK58" s="420"/>
      <c r="BL58" s="420"/>
    </row>
    <row r="59" spans="9:64" ht="14.25" hidden="1" customHeight="1" thickBot="1" x14ac:dyDescent="0.3">
      <c r="J59" s="537"/>
      <c r="K59" s="829"/>
      <c r="L59" s="829"/>
      <c r="M59" s="829"/>
      <c r="N59" s="598">
        <v>858.3228815832</v>
      </c>
      <c r="O59" s="552">
        <v>936</v>
      </c>
      <c r="P59" s="550"/>
      <c r="Q59" s="550"/>
      <c r="R59" s="550"/>
      <c r="S59" s="599"/>
      <c r="T59" s="538"/>
      <c r="X59" s="537"/>
      <c r="Y59" s="537"/>
      <c r="Z59" s="537"/>
      <c r="AA59" s="537"/>
      <c r="AB59" s="537"/>
      <c r="AC59" s="537"/>
      <c r="AD59" s="537"/>
      <c r="AE59" s="537"/>
      <c r="AF59" s="420"/>
      <c r="AG59" s="420"/>
      <c r="AH59" s="420"/>
      <c r="AI59" s="420"/>
      <c r="AJ59" s="420"/>
      <c r="AK59" s="294"/>
      <c r="AL59" s="294"/>
      <c r="AM59" s="294"/>
      <c r="AN59" s="294"/>
      <c r="AO59" s="294"/>
      <c r="AP59" s="294"/>
      <c r="AQ59" s="294"/>
      <c r="AR59" s="294"/>
      <c r="AS59" s="294"/>
      <c r="AT59" s="294"/>
      <c r="AU59" s="294"/>
      <c r="AV59" s="294"/>
      <c r="AW59" s="294"/>
      <c r="AX59" s="294"/>
      <c r="AY59" s="294"/>
      <c r="AZ59" s="294"/>
      <c r="BA59" s="294"/>
      <c r="BB59" s="294"/>
      <c r="BC59" s="294"/>
      <c r="BD59" s="294"/>
      <c r="BE59" s="294"/>
      <c r="BF59" s="294"/>
      <c r="BG59" s="294"/>
      <c r="BH59" s="420"/>
      <c r="BI59" s="420"/>
      <c r="BJ59" s="420"/>
      <c r="BK59" s="420"/>
      <c r="BL59" s="420"/>
    </row>
    <row r="60" spans="9:64" ht="14.25" hidden="1" customHeight="1" thickBot="1" x14ac:dyDescent="0.3">
      <c r="J60" s="537"/>
      <c r="K60" s="829"/>
      <c r="L60" s="829"/>
      <c r="M60" s="829"/>
      <c r="T60" s="538"/>
      <c r="V60" s="537"/>
      <c r="W60" s="537"/>
      <c r="X60" s="537"/>
      <c r="Y60" s="537"/>
      <c r="Z60" s="537"/>
      <c r="AA60" s="537"/>
      <c r="AB60" s="537"/>
      <c r="AC60" s="537"/>
      <c r="AD60" s="537"/>
      <c r="AE60" s="537"/>
      <c r="AF60" s="420"/>
      <c r="AG60" s="420"/>
      <c r="AH60" s="420"/>
      <c r="AI60" s="420"/>
      <c r="AJ60" s="420"/>
      <c r="AK60" s="294"/>
      <c r="AL60" s="294"/>
      <c r="AM60" s="294"/>
      <c r="AN60" s="294"/>
      <c r="AO60" s="294"/>
      <c r="AP60" s="294"/>
      <c r="AQ60" s="294"/>
      <c r="AR60" s="294"/>
      <c r="AS60" s="294"/>
      <c r="AT60" s="294"/>
      <c r="AU60" s="294"/>
      <c r="AV60" s="294"/>
      <c r="AW60" s="294"/>
      <c r="AX60" s="294"/>
      <c r="AY60" s="294"/>
      <c r="AZ60" s="294"/>
      <c r="BA60" s="294"/>
      <c r="BB60" s="294"/>
      <c r="BC60" s="294"/>
      <c r="BD60" s="294"/>
      <c r="BE60" s="294"/>
      <c r="BF60" s="294"/>
      <c r="BG60" s="294"/>
      <c r="BH60" s="420"/>
      <c r="BI60" s="420"/>
      <c r="BJ60" s="420"/>
      <c r="BK60" s="420"/>
      <c r="BL60" s="420"/>
    </row>
    <row r="61" spans="9:64" ht="14.25" hidden="1" customHeight="1" x14ac:dyDescent="0.25">
      <c r="J61" s="537"/>
      <c r="K61" s="829"/>
      <c r="L61" s="829"/>
      <c r="M61" s="829"/>
      <c r="N61" s="302">
        <v>360</v>
      </c>
      <c r="O61" s="589">
        <v>400</v>
      </c>
      <c r="P61" s="533">
        <v>360</v>
      </c>
      <c r="Q61" s="533">
        <v>400</v>
      </c>
      <c r="R61" s="533">
        <v>360</v>
      </c>
      <c r="S61" s="536">
        <v>400</v>
      </c>
      <c r="T61" s="538"/>
      <c r="U61" s="830"/>
      <c r="V61" s="659">
        <v>290</v>
      </c>
      <c r="W61" s="539">
        <v>340</v>
      </c>
      <c r="X61" s="537"/>
      <c r="Y61" s="537"/>
      <c r="Z61" s="537"/>
      <c r="AA61" s="537"/>
      <c r="AB61" s="537"/>
      <c r="AC61" s="537"/>
      <c r="AD61" s="537"/>
      <c r="AE61" s="537"/>
      <c r="AF61" s="420"/>
      <c r="AG61" s="420"/>
      <c r="AH61" s="420"/>
      <c r="AI61" s="420"/>
      <c r="AJ61" s="420"/>
      <c r="AK61" s="294"/>
      <c r="AL61" s="294"/>
      <c r="AM61" s="294"/>
      <c r="AN61" s="294"/>
      <c r="AO61" s="294"/>
      <c r="AP61" s="294"/>
      <c r="AQ61" s="294"/>
      <c r="AR61" s="294"/>
      <c r="AS61" s="294"/>
      <c r="AT61" s="294"/>
      <c r="AU61" s="294"/>
      <c r="AV61" s="294"/>
      <c r="AW61" s="294"/>
      <c r="AX61" s="294"/>
      <c r="AY61" s="294"/>
      <c r="AZ61" s="294"/>
      <c r="BA61" s="294"/>
      <c r="BB61" s="294"/>
      <c r="BC61" s="294"/>
      <c r="BD61" s="294"/>
      <c r="BE61" s="294"/>
      <c r="BF61" s="294"/>
      <c r="BG61" s="294"/>
      <c r="BH61" s="420"/>
      <c r="BI61" s="420"/>
      <c r="BJ61" s="420"/>
      <c r="BK61" s="420"/>
      <c r="BL61" s="420"/>
    </row>
    <row r="62" spans="9:64" ht="14.25" hidden="1" customHeight="1" thickBot="1" x14ac:dyDescent="0.3">
      <c r="J62" s="537"/>
      <c r="K62" s="829"/>
      <c r="L62" s="829"/>
      <c r="M62" s="829"/>
      <c r="N62" s="590">
        <v>4</v>
      </c>
      <c r="O62" s="542">
        <v>4</v>
      </c>
      <c r="P62" s="541">
        <v>6</v>
      </c>
      <c r="Q62" s="541">
        <v>6</v>
      </c>
      <c r="R62" s="541">
        <v>8</v>
      </c>
      <c r="S62" s="591">
        <v>8</v>
      </c>
      <c r="T62" s="538"/>
      <c r="U62" s="831"/>
      <c r="V62" s="660" t="s">
        <v>138</v>
      </c>
      <c r="W62" s="647" t="s">
        <v>139</v>
      </c>
      <c r="X62" s="537"/>
      <c r="Y62" s="537"/>
      <c r="Z62" s="537"/>
      <c r="AA62" s="537"/>
      <c r="AB62" s="537"/>
      <c r="AC62" s="537"/>
      <c r="AD62" s="537"/>
      <c r="AE62" s="537"/>
      <c r="AF62" s="420"/>
      <c r="AG62" s="420"/>
      <c r="AH62" s="420"/>
      <c r="AI62" s="420"/>
      <c r="AJ62" s="420"/>
      <c r="AK62" s="294"/>
      <c r="AL62" s="294"/>
      <c r="AM62" s="294"/>
      <c r="AN62" s="294"/>
      <c r="AO62" s="294"/>
      <c r="AP62" s="294"/>
      <c r="AQ62" s="294"/>
      <c r="AR62" s="294"/>
      <c r="AS62" s="294"/>
      <c r="AT62" s="294"/>
      <c r="AU62" s="294"/>
      <c r="AV62" s="294"/>
      <c r="AW62" s="294"/>
      <c r="AX62" s="294"/>
      <c r="AY62" s="294"/>
      <c r="AZ62" s="294"/>
      <c r="BA62" s="294"/>
      <c r="BB62" s="294"/>
      <c r="BC62" s="294"/>
      <c r="BD62" s="294"/>
      <c r="BE62" s="294"/>
      <c r="BF62" s="294"/>
      <c r="BG62" s="294"/>
      <c r="BH62" s="420"/>
      <c r="BI62" s="420"/>
      <c r="BJ62" s="420"/>
      <c r="BK62" s="420"/>
      <c r="BL62" s="420"/>
    </row>
    <row r="63" spans="9:64" ht="14.25" hidden="1" customHeight="1" x14ac:dyDescent="0.25">
      <c r="J63" s="537"/>
      <c r="K63" s="829"/>
      <c r="L63" s="829"/>
      <c r="M63" s="829"/>
      <c r="N63" s="592">
        <v>672.36</v>
      </c>
      <c r="O63" s="554">
        <v>722.28</v>
      </c>
      <c r="P63" s="546">
        <v>1375.7850600000002</v>
      </c>
      <c r="Q63" s="546">
        <v>1424.2739940000001</v>
      </c>
      <c r="R63" s="546">
        <f t="shared" ref="R63" si="6">R64*0.965</f>
        <v>1448.1948000000002</v>
      </c>
      <c r="S63" s="547">
        <f>S64*0.965</f>
        <v>1556.5835999999999</v>
      </c>
      <c r="T63" s="538"/>
      <c r="U63" s="650">
        <v>75</v>
      </c>
      <c r="V63" s="651">
        <f>FORECAST($AP$39,M42:N42,$M$38:$N$38)</f>
        <v>470.34000000000003</v>
      </c>
      <c r="W63" s="654">
        <f>FORECAST($AQ$39,N63:O63,$Q$38:$R$38)</f>
        <v>647.4</v>
      </c>
      <c r="X63" s="537"/>
      <c r="Y63" s="537"/>
      <c r="Z63" s="537"/>
      <c r="AA63" s="537"/>
      <c r="AB63" s="537"/>
      <c r="AC63" s="537"/>
      <c r="AD63" s="537"/>
      <c r="AE63" s="537"/>
      <c r="AF63" s="420"/>
      <c r="AG63" s="420"/>
      <c r="AH63" s="420"/>
      <c r="AI63" s="420"/>
      <c r="AJ63" s="420"/>
      <c r="AK63" s="294"/>
      <c r="AL63" s="294"/>
      <c r="AM63" s="294"/>
      <c r="AN63" s="294"/>
      <c r="AO63" s="294"/>
      <c r="AP63" s="294"/>
      <c r="AQ63" s="294"/>
      <c r="AR63" s="294"/>
      <c r="AS63" s="294"/>
      <c r="AT63" s="294"/>
      <c r="AU63" s="294"/>
      <c r="AV63" s="294"/>
      <c r="AW63" s="294"/>
      <c r="AX63" s="294"/>
      <c r="AY63" s="294"/>
      <c r="AZ63" s="294"/>
      <c r="BA63" s="294"/>
      <c r="BB63" s="294"/>
      <c r="BC63" s="294"/>
      <c r="BD63" s="294"/>
      <c r="BE63" s="294"/>
      <c r="BF63" s="294"/>
      <c r="BG63" s="294"/>
      <c r="BH63" s="420"/>
      <c r="BI63" s="420"/>
      <c r="BJ63" s="420"/>
      <c r="BK63" s="420"/>
      <c r="BL63" s="420"/>
    </row>
    <row r="64" spans="9:64" ht="14.25" hidden="1" customHeight="1" x14ac:dyDescent="0.25">
      <c r="J64" s="308"/>
      <c r="K64" s="829"/>
      <c r="L64" s="829"/>
      <c r="M64" s="829"/>
      <c r="N64" s="600">
        <v>792.23201970129367</v>
      </c>
      <c r="O64" s="551">
        <v>863.928</v>
      </c>
      <c r="P64" s="548">
        <v>1425.6840000000002</v>
      </c>
      <c r="Q64" s="548">
        <v>1475.9316000000001</v>
      </c>
      <c r="R64" s="548">
        <v>1500.7200000000003</v>
      </c>
      <c r="S64" s="549">
        <v>1613.04</v>
      </c>
      <c r="T64" s="308"/>
      <c r="U64" s="653">
        <v>90</v>
      </c>
      <c r="V64" s="649">
        <f>FORECAST($AP$39,M44:N44,$M$38:$N$38)</f>
        <v>706.29</v>
      </c>
      <c r="W64" s="654">
        <f>FORECAST($AQ$39,N65:O65,$Q$38:$R$38)</f>
        <v>859.56</v>
      </c>
      <c r="X64" s="295"/>
      <c r="Y64" s="295"/>
      <c r="Z64" s="295"/>
      <c r="AA64" s="295"/>
      <c r="AB64" s="295"/>
      <c r="AC64" s="294"/>
      <c r="AD64" s="420"/>
      <c r="AE64" s="420"/>
      <c r="AF64" s="420"/>
      <c r="AG64" s="420"/>
      <c r="AH64" s="420"/>
      <c r="AI64" s="294"/>
      <c r="AJ64" s="294"/>
      <c r="AK64" s="488"/>
      <c r="AL64" s="488"/>
      <c r="AM64" s="488"/>
      <c r="AN64" s="488"/>
      <c r="AO64" s="488"/>
      <c r="AP64" s="488"/>
      <c r="AQ64" s="488"/>
      <c r="AR64" s="488"/>
      <c r="AS64" s="488"/>
      <c r="AT64" s="488"/>
      <c r="AU64" s="488"/>
      <c r="AV64" s="488"/>
      <c r="AW64" s="488"/>
      <c r="AX64" s="488"/>
      <c r="AY64" s="488"/>
      <c r="AZ64" s="488"/>
      <c r="BA64" s="488"/>
      <c r="BB64" s="488"/>
      <c r="BC64" s="488"/>
      <c r="BD64" s="488"/>
      <c r="BE64" s="488"/>
      <c r="BF64" s="488"/>
      <c r="BG64" s="488"/>
    </row>
    <row r="65" spans="1:61" ht="14.25" hidden="1" customHeight="1" thickBot="1" x14ac:dyDescent="0.3">
      <c r="B65" s="738" t="s">
        <v>135</v>
      </c>
      <c r="J65" s="296"/>
      <c r="K65" s="829"/>
      <c r="L65" s="829"/>
      <c r="M65" s="829"/>
      <c r="N65" s="596">
        <v>907.92</v>
      </c>
      <c r="O65" s="553">
        <v>1004.64</v>
      </c>
      <c r="P65" s="545"/>
      <c r="Q65" s="545"/>
      <c r="R65" s="545"/>
      <c r="S65" s="597"/>
      <c r="T65" s="308"/>
      <c r="U65" s="655">
        <v>110</v>
      </c>
      <c r="V65" s="656">
        <f>FORECAST($AP$39,M45:N45,$M$38:$N$38)</f>
        <v>813.15</v>
      </c>
      <c r="W65" s="654">
        <f>FORECAST($AQ$39,N66:O66,$Q$38:$R$38)</f>
        <v>1065.32961908724</v>
      </c>
      <c r="X65" s="295"/>
      <c r="Y65" s="295"/>
      <c r="Z65" s="295"/>
      <c r="AA65" s="295"/>
      <c r="AB65" s="295"/>
      <c r="AC65" s="294"/>
      <c r="AD65" s="294"/>
      <c r="AE65" s="294"/>
      <c r="AF65" s="294"/>
      <c r="AG65" s="294"/>
      <c r="AH65" s="294"/>
      <c r="AI65" s="294"/>
      <c r="AJ65" s="294"/>
      <c r="AK65" s="294"/>
      <c r="AL65" s="294"/>
      <c r="AM65" s="294"/>
      <c r="AN65" s="294"/>
      <c r="AO65" s="294"/>
      <c r="AP65" s="294"/>
      <c r="AQ65" s="294"/>
      <c r="AR65" s="294"/>
      <c r="AS65" s="294"/>
      <c r="AT65" s="294"/>
      <c r="AU65" s="294"/>
      <c r="AV65" s="294"/>
      <c r="AW65" s="294"/>
      <c r="AX65" s="294"/>
      <c r="AY65" s="294"/>
      <c r="AZ65" s="294"/>
      <c r="BA65" s="294"/>
      <c r="BB65" s="294"/>
      <c r="BC65" s="294"/>
      <c r="BD65" s="294"/>
      <c r="BE65" s="294"/>
      <c r="BF65" s="294"/>
      <c r="BG65" s="294"/>
      <c r="BH65" s="296"/>
      <c r="BI65" s="296"/>
    </row>
    <row r="66" spans="1:61" ht="14.25" hidden="1" customHeight="1" thickBot="1" x14ac:dyDescent="0.3">
      <c r="B66" s="738"/>
      <c r="H66" s="420"/>
      <c r="I66" s="488"/>
      <c r="J66" s="488"/>
      <c r="K66" s="829"/>
      <c r="L66" s="829"/>
      <c r="M66" s="829"/>
      <c r="N66" s="598">
        <v>1115.81974605816</v>
      </c>
      <c r="O66" s="552">
        <v>1216.8</v>
      </c>
      <c r="P66" s="550"/>
      <c r="Q66" s="550"/>
      <c r="R66" s="550"/>
      <c r="S66" s="599"/>
      <c r="T66" s="295"/>
      <c r="X66" s="295"/>
      <c r="Y66" s="295"/>
      <c r="Z66" s="294"/>
      <c r="AA66" s="294"/>
      <c r="AB66" s="294"/>
      <c r="AC66" s="294"/>
      <c r="AD66" s="294"/>
      <c r="AE66" s="294"/>
      <c r="AF66" s="294"/>
      <c r="AG66" s="294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4"/>
      <c r="AT66" s="294"/>
      <c r="AU66" s="294"/>
      <c r="AV66" s="294"/>
      <c r="AW66" s="294"/>
      <c r="AX66" s="294"/>
      <c r="AY66" s="294"/>
      <c r="AZ66" s="294"/>
      <c r="BA66" s="294"/>
      <c r="BB66" s="294"/>
      <c r="BC66" s="294"/>
      <c r="BD66" s="294"/>
      <c r="BE66" s="294"/>
      <c r="BF66" s="294"/>
      <c r="BG66" s="294"/>
    </row>
    <row r="67" spans="1:61" ht="17.25" hidden="1" customHeight="1" thickBot="1" x14ac:dyDescent="0.3">
      <c r="B67" s="739"/>
      <c r="C67" s="739"/>
      <c r="D67" s="489"/>
      <c r="E67" s="490"/>
      <c r="F67" s="490"/>
      <c r="G67" s="491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79"/>
      <c r="AM67" s="179"/>
      <c r="AN67" s="179"/>
      <c r="AO67" s="179"/>
      <c r="AP67" s="179"/>
      <c r="AQ67" s="179"/>
      <c r="AR67" s="179"/>
      <c r="AS67" s="179"/>
      <c r="AT67" s="179"/>
      <c r="AU67" s="179"/>
      <c r="AV67" s="179"/>
      <c r="AW67" s="179"/>
      <c r="AX67" s="179"/>
      <c r="AY67" s="179"/>
      <c r="AZ67" s="179"/>
      <c r="BA67" s="179"/>
      <c r="BB67" s="179"/>
      <c r="BC67" s="179"/>
      <c r="BD67" s="179"/>
      <c r="BE67" s="179"/>
      <c r="BF67" s="179"/>
      <c r="BG67" s="179"/>
    </row>
    <row r="68" spans="1:61" ht="31.5" customHeight="1" thickBot="1" x14ac:dyDescent="0.3">
      <c r="B68" s="179"/>
      <c r="C68" s="179"/>
      <c r="D68" s="586"/>
      <c r="E68" s="587"/>
      <c r="F68" s="587"/>
      <c r="G68" s="58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537"/>
      <c r="AM68" s="179"/>
      <c r="AN68" s="179"/>
      <c r="AO68" s="179"/>
      <c r="AP68" s="179"/>
      <c r="AQ68" s="179"/>
      <c r="AR68" s="179"/>
      <c r="AS68" s="179"/>
      <c r="AT68" s="179"/>
      <c r="AU68" s="179"/>
      <c r="AV68" s="179"/>
      <c r="AW68" s="179"/>
      <c r="AX68" s="179"/>
      <c r="AY68" s="179"/>
      <c r="AZ68" s="179"/>
      <c r="BA68" s="179"/>
      <c r="BB68" s="179"/>
      <c r="BC68" s="179"/>
      <c r="BD68" s="179"/>
      <c r="BE68" s="179"/>
      <c r="BF68" s="179"/>
    </row>
    <row r="69" spans="1:61" ht="15.75" customHeight="1" thickBot="1" x14ac:dyDescent="0.3">
      <c r="A69" s="13"/>
      <c r="B69" s="807" t="s">
        <v>67</v>
      </c>
      <c r="C69" s="808"/>
      <c r="D69" s="744" t="s">
        <v>136</v>
      </c>
      <c r="E69" s="746" t="s">
        <v>134</v>
      </c>
      <c r="F69" s="746" t="s">
        <v>133</v>
      </c>
      <c r="G69" s="733" t="s">
        <v>137</v>
      </c>
      <c r="H69" s="797" t="s">
        <v>71</v>
      </c>
      <c r="I69" s="798"/>
      <c r="J69" s="798"/>
      <c r="K69" s="798"/>
      <c r="L69" s="798"/>
      <c r="M69" s="798"/>
      <c r="N69" s="798"/>
      <c r="O69" s="798"/>
      <c r="P69" s="798"/>
      <c r="Q69" s="798"/>
      <c r="R69" s="798"/>
      <c r="S69" s="798"/>
      <c r="T69" s="798"/>
      <c r="U69" s="798"/>
      <c r="V69" s="798"/>
      <c r="W69" s="798"/>
      <c r="X69" s="798"/>
      <c r="Y69" s="798"/>
      <c r="Z69" s="798"/>
      <c r="AA69" s="798"/>
      <c r="AB69" s="798"/>
      <c r="AC69" s="798"/>
      <c r="AD69" s="798"/>
      <c r="AE69" s="798"/>
      <c r="AF69" s="798"/>
      <c r="AG69" s="798"/>
      <c r="AH69" s="798"/>
      <c r="AI69" s="798"/>
      <c r="AJ69" s="798"/>
      <c r="AK69" s="798"/>
      <c r="AL69" s="798"/>
      <c r="AM69" s="798"/>
      <c r="AN69" s="798"/>
      <c r="AO69" s="798"/>
      <c r="AP69" s="798"/>
      <c r="AQ69" s="798"/>
      <c r="AR69" s="798"/>
      <c r="AS69" s="798"/>
      <c r="AT69" s="798"/>
      <c r="AU69" s="798"/>
      <c r="AV69" s="798"/>
      <c r="AW69" s="798"/>
      <c r="AX69" s="798"/>
      <c r="AY69" s="798"/>
      <c r="AZ69" s="798"/>
      <c r="BA69" s="798"/>
      <c r="BB69" s="798"/>
      <c r="BC69" s="798"/>
      <c r="BD69" s="798"/>
      <c r="BE69" s="798"/>
      <c r="BF69" s="799"/>
    </row>
    <row r="70" spans="1:61" ht="15.75" customHeight="1" thickBot="1" x14ac:dyDescent="0.3">
      <c r="A70" s="13"/>
      <c r="B70" s="809"/>
      <c r="C70" s="810"/>
      <c r="D70" s="745"/>
      <c r="E70" s="747"/>
      <c r="F70" s="747"/>
      <c r="G70" s="734"/>
      <c r="H70" s="492">
        <v>500</v>
      </c>
      <c r="I70" s="492">
        <v>550</v>
      </c>
      <c r="J70" s="492">
        <v>600</v>
      </c>
      <c r="K70" s="492">
        <v>650</v>
      </c>
      <c r="L70" s="492">
        <v>700</v>
      </c>
      <c r="M70" s="492">
        <v>750</v>
      </c>
      <c r="N70" s="492">
        <v>800</v>
      </c>
      <c r="O70" s="492">
        <v>850</v>
      </c>
      <c r="P70" s="492">
        <v>900</v>
      </c>
      <c r="Q70" s="492">
        <v>950</v>
      </c>
      <c r="R70" s="492">
        <v>1000</v>
      </c>
      <c r="S70" s="492">
        <v>1050</v>
      </c>
      <c r="T70" s="492">
        <v>1100</v>
      </c>
      <c r="U70" s="492">
        <v>1150</v>
      </c>
      <c r="V70" s="492">
        <v>1200</v>
      </c>
      <c r="W70" s="492">
        <v>1250</v>
      </c>
      <c r="X70" s="492">
        <v>1300</v>
      </c>
      <c r="Y70" s="492">
        <v>1350</v>
      </c>
      <c r="Z70" s="492">
        <v>1400</v>
      </c>
      <c r="AA70" s="492">
        <v>1450</v>
      </c>
      <c r="AB70" s="492">
        <v>1500</v>
      </c>
      <c r="AC70" s="492">
        <v>1550</v>
      </c>
      <c r="AD70" s="492">
        <v>1600</v>
      </c>
      <c r="AE70" s="492">
        <v>1650</v>
      </c>
      <c r="AF70" s="492">
        <v>1700</v>
      </c>
      <c r="AG70" s="492">
        <v>1750</v>
      </c>
      <c r="AH70" s="492">
        <v>1800</v>
      </c>
      <c r="AI70" s="492">
        <v>1850</v>
      </c>
      <c r="AJ70" s="492">
        <v>1900</v>
      </c>
      <c r="AK70" s="492">
        <v>1950</v>
      </c>
      <c r="AL70" s="492">
        <v>2000</v>
      </c>
      <c r="AM70" s="492">
        <v>2050</v>
      </c>
      <c r="AN70" s="492">
        <v>2100</v>
      </c>
      <c r="AO70" s="492">
        <v>2150</v>
      </c>
      <c r="AP70" s="492">
        <v>2200</v>
      </c>
      <c r="AQ70" s="492">
        <v>2250</v>
      </c>
      <c r="AR70" s="492">
        <v>2300</v>
      </c>
      <c r="AS70" s="492">
        <v>2350</v>
      </c>
      <c r="AT70" s="492">
        <v>2400</v>
      </c>
      <c r="AU70" s="492">
        <v>2450</v>
      </c>
      <c r="AV70" s="492">
        <v>2500</v>
      </c>
      <c r="AW70" s="492">
        <v>2550</v>
      </c>
      <c r="AX70" s="492">
        <v>2600</v>
      </c>
      <c r="AY70" s="492">
        <v>2650</v>
      </c>
      <c r="AZ70" s="492">
        <v>2700</v>
      </c>
      <c r="BA70" s="492">
        <v>2750</v>
      </c>
      <c r="BB70" s="492">
        <v>2800</v>
      </c>
      <c r="BC70" s="492">
        <v>2850</v>
      </c>
      <c r="BD70" s="492">
        <v>2900</v>
      </c>
      <c r="BE70" s="493">
        <v>2950</v>
      </c>
      <c r="BF70" s="494">
        <v>3000</v>
      </c>
    </row>
    <row r="71" spans="1:61" ht="15.75" hidden="1" thickBot="1" x14ac:dyDescent="0.3">
      <c r="A71" s="800"/>
      <c r="B71" s="803" t="s">
        <v>157</v>
      </c>
      <c r="C71" s="804"/>
      <c r="D71" s="495"/>
      <c r="E71" s="495"/>
      <c r="F71" s="495"/>
      <c r="G71" s="495"/>
      <c r="H71" s="496"/>
      <c r="I71" s="496"/>
      <c r="J71" s="497"/>
      <c r="K71" s="497"/>
      <c r="L71" s="497">
        <f t="shared" ref="L71:BF71" si="7">((L$70-$H$4)/1000)*IF($C$13=0,$Q$24,$Q$41)*(($C$8/70)^$AB$41)*IF($C$13=1,$AG$41,IF($C$13=2,$AH$41,IF($C$13=3,$AI$41,1)))</f>
        <v>1285.5588595293873</v>
      </c>
      <c r="M71" s="497">
        <f t="shared" si="7"/>
        <v>1469.2101251764429</v>
      </c>
      <c r="N71" s="497">
        <f t="shared" si="7"/>
        <v>1652.8613908234984</v>
      </c>
      <c r="O71" s="497">
        <f t="shared" si="7"/>
        <v>1836.5126564705536</v>
      </c>
      <c r="P71" s="497">
        <f t="shared" si="7"/>
        <v>2020.1639221176092</v>
      </c>
      <c r="Q71" s="497">
        <f t="shared" si="7"/>
        <v>2203.8151877646642</v>
      </c>
      <c r="R71" s="497">
        <f t="shared" si="7"/>
        <v>2387.4664534117201</v>
      </c>
      <c r="S71" s="497">
        <f t="shared" si="7"/>
        <v>2571.1177190587746</v>
      </c>
      <c r="T71" s="497">
        <f t="shared" si="7"/>
        <v>2754.7689847058305</v>
      </c>
      <c r="U71" s="497">
        <f t="shared" si="7"/>
        <v>2938.4202503528859</v>
      </c>
      <c r="V71" s="497">
        <f t="shared" si="7"/>
        <v>3122.0715159999409</v>
      </c>
      <c r="W71" s="497">
        <f t="shared" si="7"/>
        <v>3305.7227816469967</v>
      </c>
      <c r="X71" s="497">
        <f t="shared" si="7"/>
        <v>3489.3740472940517</v>
      </c>
      <c r="Y71" s="497">
        <f t="shared" si="7"/>
        <v>3673.0253129411071</v>
      </c>
      <c r="Z71" s="497">
        <f t="shared" si="7"/>
        <v>3856.676578588163</v>
      </c>
      <c r="AA71" s="497">
        <f t="shared" si="7"/>
        <v>4040.3278442352184</v>
      </c>
      <c r="AB71" s="497">
        <f t="shared" si="7"/>
        <v>4223.9791098822725</v>
      </c>
      <c r="AC71" s="497">
        <f t="shared" si="7"/>
        <v>4407.6303755293284</v>
      </c>
      <c r="AD71" s="497">
        <f t="shared" si="7"/>
        <v>4591.2816411763843</v>
      </c>
      <c r="AE71" s="497">
        <f t="shared" si="7"/>
        <v>4774.9329068234401</v>
      </c>
      <c r="AF71" s="497">
        <f t="shared" si="7"/>
        <v>4958.5841724704951</v>
      </c>
      <c r="AG71" s="497">
        <f t="shared" si="7"/>
        <v>5142.2354381175492</v>
      </c>
      <c r="AH71" s="497">
        <f t="shared" si="7"/>
        <v>5325.886703764605</v>
      </c>
      <c r="AI71" s="497">
        <f t="shared" si="7"/>
        <v>5509.5379694116609</v>
      </c>
      <c r="AJ71" s="497">
        <f t="shared" si="7"/>
        <v>5693.1892350587168</v>
      </c>
      <c r="AK71" s="497">
        <f t="shared" si="7"/>
        <v>5876.8405007057718</v>
      </c>
      <c r="AL71" s="497">
        <f t="shared" si="7"/>
        <v>6060.4917663528267</v>
      </c>
      <c r="AM71" s="497">
        <f t="shared" si="7"/>
        <v>6244.1430319998817</v>
      </c>
      <c r="AN71" s="497">
        <f t="shared" si="7"/>
        <v>6427.7942976469376</v>
      </c>
      <c r="AO71" s="497">
        <f t="shared" si="7"/>
        <v>6611.4455632939935</v>
      </c>
      <c r="AP71" s="497">
        <f t="shared" si="7"/>
        <v>6795.0968289410484</v>
      </c>
      <c r="AQ71" s="497">
        <f t="shared" si="7"/>
        <v>6978.7480945881034</v>
      </c>
      <c r="AR71" s="497">
        <f t="shared" si="7"/>
        <v>7162.3993602351593</v>
      </c>
      <c r="AS71" s="497">
        <f t="shared" si="7"/>
        <v>7346.0506258822143</v>
      </c>
      <c r="AT71" s="497">
        <f t="shared" si="7"/>
        <v>7529.7018915292692</v>
      </c>
      <c r="AU71" s="497">
        <f t="shared" si="7"/>
        <v>7713.353157176326</v>
      </c>
      <c r="AV71" s="497">
        <f t="shared" si="7"/>
        <v>7897.004422823381</v>
      </c>
      <c r="AW71" s="497">
        <f t="shared" si="7"/>
        <v>8080.6556884704369</v>
      </c>
      <c r="AX71" s="497">
        <f t="shared" si="7"/>
        <v>8264.30695411749</v>
      </c>
      <c r="AY71" s="497">
        <f t="shared" si="7"/>
        <v>8447.958219764545</v>
      </c>
      <c r="AZ71" s="497">
        <f t="shared" si="7"/>
        <v>8631.6094854116018</v>
      </c>
      <c r="BA71" s="497">
        <f t="shared" si="7"/>
        <v>8815.2607510586568</v>
      </c>
      <c r="BB71" s="497">
        <f t="shared" si="7"/>
        <v>8998.9120167057135</v>
      </c>
      <c r="BC71" s="497">
        <f t="shared" si="7"/>
        <v>9182.5632823527685</v>
      </c>
      <c r="BD71" s="497">
        <f t="shared" si="7"/>
        <v>9366.2145479998235</v>
      </c>
      <c r="BE71" s="497">
        <f t="shared" si="7"/>
        <v>9549.8658136468803</v>
      </c>
      <c r="BF71" s="497">
        <f t="shared" si="7"/>
        <v>9733.5170792939334</v>
      </c>
    </row>
    <row r="72" spans="1:61" ht="15.75" hidden="1" thickBot="1" x14ac:dyDescent="0.3">
      <c r="A72" s="800"/>
      <c r="B72" s="805" t="s">
        <v>158</v>
      </c>
      <c r="C72" s="806"/>
      <c r="D72" s="498"/>
      <c r="E72" s="498"/>
      <c r="F72" s="498"/>
      <c r="G72" s="498"/>
      <c r="H72" s="499"/>
      <c r="I72" s="499"/>
      <c r="J72" s="500"/>
      <c r="K72" s="500"/>
      <c r="L72" s="500">
        <f t="shared" ref="L72:BF72" si="8">((L$70-$H$4)/1000)*IF($C$13=0,$R$24,$R$41)*(($C$8/70)^$AC$41)*IF($C$13=1,$AG$41,IF($C$13=2,$AH$41,IF($C$13=3,$AI$41,1)))</f>
        <v>1401.9002852400001</v>
      </c>
      <c r="M72" s="500">
        <f t="shared" si="8"/>
        <v>1602.1717545600004</v>
      </c>
      <c r="N72" s="500">
        <f t="shared" si="8"/>
        <v>1802.4432238800005</v>
      </c>
      <c r="O72" s="500">
        <f t="shared" si="8"/>
        <v>2002.7146932000003</v>
      </c>
      <c r="P72" s="500">
        <f t="shared" si="8"/>
        <v>2202.9861625200006</v>
      </c>
      <c r="Q72" s="500">
        <f t="shared" si="8"/>
        <v>2403.2576318400002</v>
      </c>
      <c r="R72" s="500">
        <f t="shared" si="8"/>
        <v>2603.5291011600007</v>
      </c>
      <c r="S72" s="500">
        <f t="shared" si="8"/>
        <v>2803.8005704800003</v>
      </c>
      <c r="T72" s="500">
        <f t="shared" si="8"/>
        <v>3004.0720398000008</v>
      </c>
      <c r="U72" s="500">
        <f t="shared" si="8"/>
        <v>3204.3435091200008</v>
      </c>
      <c r="V72" s="500">
        <f t="shared" si="8"/>
        <v>3404.6149784400009</v>
      </c>
      <c r="W72" s="500">
        <f t="shared" si="8"/>
        <v>3604.8864477600009</v>
      </c>
      <c r="X72" s="500">
        <f t="shared" si="8"/>
        <v>3805.1579170800005</v>
      </c>
      <c r="Y72" s="500">
        <f t="shared" si="8"/>
        <v>4005.4293864000006</v>
      </c>
      <c r="Z72" s="500">
        <f t="shared" si="8"/>
        <v>4205.7008557200006</v>
      </c>
      <c r="AA72" s="500">
        <f t="shared" si="8"/>
        <v>4405.9723250400011</v>
      </c>
      <c r="AB72" s="500">
        <f t="shared" si="8"/>
        <v>4606.2437943600007</v>
      </c>
      <c r="AC72" s="500">
        <f t="shared" si="8"/>
        <v>4806.5152636800003</v>
      </c>
      <c r="AD72" s="500">
        <f t="shared" si="8"/>
        <v>5006.7867330000008</v>
      </c>
      <c r="AE72" s="500">
        <f t="shared" si="8"/>
        <v>5207.0582023200013</v>
      </c>
      <c r="AF72" s="500">
        <f t="shared" si="8"/>
        <v>5407.3296716400018</v>
      </c>
      <c r="AG72" s="500">
        <f t="shared" si="8"/>
        <v>5607.6011409600005</v>
      </c>
      <c r="AH72" s="500">
        <f t="shared" si="8"/>
        <v>5807.872610280001</v>
      </c>
      <c r="AI72" s="500">
        <f t="shared" si="8"/>
        <v>6008.1440796000015</v>
      </c>
      <c r="AJ72" s="500">
        <f t="shared" si="8"/>
        <v>6208.4155489200011</v>
      </c>
      <c r="AK72" s="500">
        <f t="shared" si="8"/>
        <v>6408.6870182400016</v>
      </c>
      <c r="AL72" s="500">
        <f t="shared" si="8"/>
        <v>6608.9584875600003</v>
      </c>
      <c r="AM72" s="500">
        <f t="shared" si="8"/>
        <v>6809.2299568800017</v>
      </c>
      <c r="AN72" s="500">
        <f t="shared" si="8"/>
        <v>7009.5014262000004</v>
      </c>
      <c r="AO72" s="500">
        <f t="shared" si="8"/>
        <v>7209.7728955200018</v>
      </c>
      <c r="AP72" s="500">
        <f t="shared" si="8"/>
        <v>7410.0443648400023</v>
      </c>
      <c r="AQ72" s="500">
        <f t="shared" si="8"/>
        <v>7610.315834160001</v>
      </c>
      <c r="AR72" s="500">
        <f t="shared" si="8"/>
        <v>7810.5873034800006</v>
      </c>
      <c r="AS72" s="500">
        <f t="shared" si="8"/>
        <v>8010.8587728000011</v>
      </c>
      <c r="AT72" s="500">
        <f t="shared" si="8"/>
        <v>8211.1302421199998</v>
      </c>
      <c r="AU72" s="500">
        <f t="shared" si="8"/>
        <v>8411.4017114400012</v>
      </c>
      <c r="AV72" s="500">
        <f t="shared" si="8"/>
        <v>8611.6731807600008</v>
      </c>
      <c r="AW72" s="500">
        <f t="shared" si="8"/>
        <v>8811.9446500800022</v>
      </c>
      <c r="AX72" s="500">
        <f t="shared" si="8"/>
        <v>9012.2161194000018</v>
      </c>
      <c r="AY72" s="500">
        <f t="shared" si="8"/>
        <v>9212.4875887200014</v>
      </c>
      <c r="AZ72" s="500">
        <f t="shared" si="8"/>
        <v>9412.7590580400029</v>
      </c>
      <c r="BA72" s="500">
        <f t="shared" si="8"/>
        <v>9613.0305273600006</v>
      </c>
      <c r="BB72" s="500">
        <f t="shared" si="8"/>
        <v>9813.301996680002</v>
      </c>
      <c r="BC72" s="500">
        <f t="shared" si="8"/>
        <v>10013.573466000002</v>
      </c>
      <c r="BD72" s="500">
        <f t="shared" si="8"/>
        <v>10213.844935320001</v>
      </c>
      <c r="BE72" s="500">
        <f t="shared" si="8"/>
        <v>10414.116404640003</v>
      </c>
      <c r="BF72" s="500">
        <f t="shared" si="8"/>
        <v>10614.387873960002</v>
      </c>
    </row>
    <row r="73" spans="1:61" x14ac:dyDescent="0.25">
      <c r="A73" s="800"/>
      <c r="B73" s="727" t="str">
        <f>D73&amp;"."&amp;E73&amp;"."&amp;F73&amp;"."&amp;"ХХХ"&amp;"."&amp;G73&amp;"."&amp;"24v"</f>
        <v>КРВ.75.240.ХХХ.2ТГ.24v</v>
      </c>
      <c r="C73" s="728"/>
      <c r="D73" s="254" t="s">
        <v>80</v>
      </c>
      <c r="E73" s="188">
        <v>75</v>
      </c>
      <c r="F73" s="188">
        <v>240</v>
      </c>
      <c r="G73" s="191" t="s">
        <v>138</v>
      </c>
      <c r="H73" s="501"/>
      <c r="I73" s="501"/>
      <c r="J73" s="502"/>
      <c r="K73" s="502"/>
      <c r="L73" s="502">
        <f>((L$70-$H$4)/1000)*IF($C$13=0,$AN$25,$AN$42)*(($C$8/70)^$AY$42)*IF($C$13=1,$AG$42,IF($C$13=2,$AH$42,IF($C$13=3,$AI$42,1)))</f>
        <v>920.5216929999998</v>
      </c>
      <c r="M73" s="502">
        <f t="shared" ref="M73:BF73" si="9">((M$70-$H$4)/1000)*IF($C$13=0,$AN$25,$AN$42)*(($C$8/70)^$AY$42)*IF($C$13=1,$AG$42,IF($C$13=2,$AH$42,IF($C$13=3,$AI$42,1)))</f>
        <v>1052.0247920000002</v>
      </c>
      <c r="N73" s="502">
        <f t="shared" si="9"/>
        <v>1183.527891</v>
      </c>
      <c r="O73" s="502">
        <f t="shared" si="9"/>
        <v>1315.03099</v>
      </c>
      <c r="P73" s="502">
        <f t="shared" si="9"/>
        <v>1446.534089</v>
      </c>
      <c r="Q73" s="502">
        <f t="shared" si="9"/>
        <v>1578.0371879999998</v>
      </c>
      <c r="R73" s="502">
        <f t="shared" si="9"/>
        <v>1709.5402869999998</v>
      </c>
      <c r="S73" s="502">
        <f t="shared" si="9"/>
        <v>1841.0433859999996</v>
      </c>
      <c r="T73" s="502">
        <f t="shared" si="9"/>
        <v>1972.5464849999996</v>
      </c>
      <c r="U73" s="502">
        <f t="shared" si="9"/>
        <v>2104.0495840000003</v>
      </c>
      <c r="V73" s="502">
        <f t="shared" si="9"/>
        <v>2235.5526829999999</v>
      </c>
      <c r="W73" s="502">
        <f t="shared" si="9"/>
        <v>2367.0557819999999</v>
      </c>
      <c r="X73" s="502">
        <f t="shared" si="9"/>
        <v>2498.5588809999999</v>
      </c>
      <c r="Y73" s="502">
        <f t="shared" si="9"/>
        <v>2630.0619799999999</v>
      </c>
      <c r="Z73" s="502">
        <f t="shared" si="9"/>
        <v>2761.565079</v>
      </c>
      <c r="AA73" s="502">
        <f t="shared" si="9"/>
        <v>2893.068178</v>
      </c>
      <c r="AB73" s="502">
        <f t="shared" si="9"/>
        <v>3024.5712769999996</v>
      </c>
      <c r="AC73" s="502">
        <f t="shared" si="9"/>
        <v>3156.0743759999996</v>
      </c>
      <c r="AD73" s="502">
        <f t="shared" si="9"/>
        <v>3287.577475</v>
      </c>
      <c r="AE73" s="502">
        <f t="shared" si="9"/>
        <v>3419.0805739999996</v>
      </c>
      <c r="AF73" s="502">
        <f t="shared" si="9"/>
        <v>3550.5836730000001</v>
      </c>
      <c r="AG73" s="502">
        <f t="shared" si="9"/>
        <v>3682.0867719999992</v>
      </c>
      <c r="AH73" s="502">
        <f t="shared" si="9"/>
        <v>3813.5898709999997</v>
      </c>
      <c r="AI73" s="502">
        <f t="shared" si="9"/>
        <v>3945.0929699999992</v>
      </c>
      <c r="AJ73" s="502">
        <f t="shared" si="9"/>
        <v>4076.5960689999997</v>
      </c>
      <c r="AK73" s="502">
        <f t="shared" si="9"/>
        <v>4208.0991680000006</v>
      </c>
      <c r="AL73" s="502">
        <f t="shared" si="9"/>
        <v>4339.6022669999993</v>
      </c>
      <c r="AM73" s="502">
        <f t="shared" si="9"/>
        <v>4471.1053659999998</v>
      </c>
      <c r="AN73" s="502">
        <f t="shared" si="9"/>
        <v>4602.6084649999993</v>
      </c>
      <c r="AO73" s="502">
        <f t="shared" si="9"/>
        <v>4734.1115639999998</v>
      </c>
      <c r="AP73" s="502">
        <f t="shared" si="9"/>
        <v>4865.6146629999994</v>
      </c>
      <c r="AQ73" s="502">
        <f t="shared" si="9"/>
        <v>4997.1177619999999</v>
      </c>
      <c r="AR73" s="502">
        <f t="shared" si="9"/>
        <v>5128.6208609999994</v>
      </c>
      <c r="AS73" s="502">
        <f t="shared" si="9"/>
        <v>5260.1239599999999</v>
      </c>
      <c r="AT73" s="502">
        <f t="shared" si="9"/>
        <v>5391.6270589999995</v>
      </c>
      <c r="AU73" s="502">
        <f t="shared" si="9"/>
        <v>5523.1301579999999</v>
      </c>
      <c r="AV73" s="502">
        <f t="shared" si="9"/>
        <v>5654.6332569999995</v>
      </c>
      <c r="AW73" s="502">
        <f t="shared" si="9"/>
        <v>5786.136356</v>
      </c>
      <c r="AX73" s="502">
        <f t="shared" si="9"/>
        <v>5917.6394549999995</v>
      </c>
      <c r="AY73" s="502">
        <f t="shared" si="9"/>
        <v>6049.1425539999991</v>
      </c>
      <c r="AZ73" s="502">
        <f t="shared" si="9"/>
        <v>6180.6456530000005</v>
      </c>
      <c r="BA73" s="502">
        <f t="shared" si="9"/>
        <v>6312.1487519999991</v>
      </c>
      <c r="BB73" s="502">
        <f t="shared" si="9"/>
        <v>6443.6518510000005</v>
      </c>
      <c r="BC73" s="502">
        <f t="shared" si="9"/>
        <v>6575.1549500000001</v>
      </c>
      <c r="BD73" s="502">
        <f t="shared" si="9"/>
        <v>6706.6580489999988</v>
      </c>
      <c r="BE73" s="502">
        <f t="shared" si="9"/>
        <v>6838.1611479999992</v>
      </c>
      <c r="BF73" s="502">
        <f t="shared" si="9"/>
        <v>6969.6642469999997</v>
      </c>
    </row>
    <row r="74" spans="1:61" hidden="1" x14ac:dyDescent="0.25">
      <c r="A74" s="800"/>
      <c r="B74" s="811" t="str">
        <f t="shared" ref="B74:B100" si="10">D74&amp;"."&amp;E74&amp;"."&amp;F74&amp;"."&amp;"ХХХ"&amp;"."&amp;G74&amp;"."&amp;"24v"</f>
        <v>КРВ.75.260.ХХХ.2ТГ.24v</v>
      </c>
      <c r="C74" s="812"/>
      <c r="D74" s="254" t="s">
        <v>80</v>
      </c>
      <c r="E74" s="188">
        <v>75</v>
      </c>
      <c r="F74" s="188">
        <v>260</v>
      </c>
      <c r="G74" s="191" t="s">
        <v>138</v>
      </c>
      <c r="H74" s="503"/>
      <c r="I74" s="503"/>
      <c r="J74" s="504"/>
      <c r="K74" s="504"/>
      <c r="L74" s="504">
        <f>((L$70-$H$4)/1000)*IF($C$13=0,$AO$25,$AO$42)*(($C$8/70)^$AZ$42)*IF($C$13=1,$AG$42,IF($C$13=2,$AH$42,IF($C$13=3,$AI$42,1)))</f>
        <v>994.74102000000005</v>
      </c>
      <c r="M74" s="504">
        <f t="shared" ref="M74:BF74" si="11">((M$70-$H$4)/1000)*IF($C$13=0,$AO$25,$AO$42)*(($C$8/70)^$AZ$42)*IF($C$13=1,$AG$42,IF($C$13=2,$AH$42,IF($C$13=3,$AI$42,1)))</f>
        <v>1136.8468800000001</v>
      </c>
      <c r="N74" s="504">
        <f t="shared" si="11"/>
        <v>1278.9527400000002</v>
      </c>
      <c r="O74" s="504">
        <f t="shared" si="11"/>
        <v>1421.0586000000001</v>
      </c>
      <c r="P74" s="504">
        <f t="shared" si="11"/>
        <v>1563.1644600000002</v>
      </c>
      <c r="Q74" s="504">
        <f t="shared" si="11"/>
        <v>1705.2703200000001</v>
      </c>
      <c r="R74" s="504">
        <f t="shared" si="11"/>
        <v>1847.3761800000002</v>
      </c>
      <c r="S74" s="504">
        <f t="shared" si="11"/>
        <v>1989.4820400000001</v>
      </c>
      <c r="T74" s="504">
        <f t="shared" si="11"/>
        <v>2131.5879</v>
      </c>
      <c r="U74" s="504">
        <f t="shared" si="11"/>
        <v>2273.6937600000001</v>
      </c>
      <c r="V74" s="504">
        <f t="shared" si="11"/>
        <v>2415.7996200000002</v>
      </c>
      <c r="W74" s="504">
        <f t="shared" si="11"/>
        <v>2557.9054800000004</v>
      </c>
      <c r="X74" s="504">
        <f t="shared" si="11"/>
        <v>2700.01134</v>
      </c>
      <c r="Y74" s="504">
        <f t="shared" si="11"/>
        <v>2842.1172000000001</v>
      </c>
      <c r="Z74" s="504">
        <f t="shared" si="11"/>
        <v>2984.2230600000003</v>
      </c>
      <c r="AA74" s="504">
        <f t="shared" si="11"/>
        <v>3126.3289200000004</v>
      </c>
      <c r="AB74" s="504">
        <f t="shared" si="11"/>
        <v>3268.43478</v>
      </c>
      <c r="AC74" s="504">
        <f t="shared" si="11"/>
        <v>3410.5406400000002</v>
      </c>
      <c r="AD74" s="504">
        <f t="shared" si="11"/>
        <v>3552.6464999999998</v>
      </c>
      <c r="AE74" s="504">
        <f t="shared" si="11"/>
        <v>3694.7523600000004</v>
      </c>
      <c r="AF74" s="504">
        <f t="shared" si="11"/>
        <v>3836.8582200000005</v>
      </c>
      <c r="AG74" s="504">
        <f t="shared" si="11"/>
        <v>3978.9640800000002</v>
      </c>
      <c r="AH74" s="504">
        <f t="shared" si="11"/>
        <v>4121.0699400000003</v>
      </c>
      <c r="AI74" s="504">
        <f t="shared" si="11"/>
        <v>4263.1758</v>
      </c>
      <c r="AJ74" s="504">
        <f t="shared" si="11"/>
        <v>4405.2816600000006</v>
      </c>
      <c r="AK74" s="504">
        <f t="shared" si="11"/>
        <v>4547.3875200000002</v>
      </c>
      <c r="AL74" s="504">
        <f t="shared" si="11"/>
        <v>4689.4933799999999</v>
      </c>
      <c r="AM74" s="504">
        <f t="shared" si="11"/>
        <v>4831.5992400000005</v>
      </c>
      <c r="AN74" s="504">
        <f t="shared" si="11"/>
        <v>4973.705100000001</v>
      </c>
      <c r="AO74" s="504">
        <f t="shared" si="11"/>
        <v>5115.8109600000007</v>
      </c>
      <c r="AP74" s="504">
        <f t="shared" si="11"/>
        <v>5257.9168200000004</v>
      </c>
      <c r="AQ74" s="504">
        <f t="shared" si="11"/>
        <v>5400.02268</v>
      </c>
      <c r="AR74" s="504">
        <f t="shared" si="11"/>
        <v>5542.1285399999997</v>
      </c>
      <c r="AS74" s="504">
        <f t="shared" si="11"/>
        <v>5684.2344000000003</v>
      </c>
      <c r="AT74" s="504">
        <f t="shared" si="11"/>
        <v>5826.3402599999999</v>
      </c>
      <c r="AU74" s="504">
        <f t="shared" si="11"/>
        <v>5968.4461200000005</v>
      </c>
      <c r="AV74" s="504">
        <f t="shared" si="11"/>
        <v>6110.5519800000002</v>
      </c>
      <c r="AW74" s="504">
        <f t="shared" si="11"/>
        <v>6252.6578400000008</v>
      </c>
      <c r="AX74" s="504">
        <f t="shared" si="11"/>
        <v>6394.7637000000004</v>
      </c>
      <c r="AY74" s="504">
        <f t="shared" si="11"/>
        <v>6536.8695600000001</v>
      </c>
      <c r="AZ74" s="504">
        <f t="shared" si="11"/>
        <v>6678.9754200000007</v>
      </c>
      <c r="BA74" s="504">
        <f t="shared" si="11"/>
        <v>6821.0812800000003</v>
      </c>
      <c r="BB74" s="504">
        <f t="shared" si="11"/>
        <v>6963.1871400000018</v>
      </c>
      <c r="BC74" s="504">
        <f t="shared" si="11"/>
        <v>7105.2929999999997</v>
      </c>
      <c r="BD74" s="504">
        <f t="shared" si="11"/>
        <v>7247.3988599999993</v>
      </c>
      <c r="BE74" s="504">
        <f t="shared" si="11"/>
        <v>7389.5047200000008</v>
      </c>
      <c r="BF74" s="504">
        <f t="shared" si="11"/>
        <v>7531.6105800000005</v>
      </c>
    </row>
    <row r="75" spans="1:61" x14ac:dyDescent="0.25">
      <c r="A75" s="800"/>
      <c r="B75" s="811" t="str">
        <f t="shared" si="10"/>
        <v>КРВ.75.290.ХХХ.3ТГ.24v</v>
      </c>
      <c r="C75" s="812"/>
      <c r="D75" s="254" t="s">
        <v>80</v>
      </c>
      <c r="E75" s="188">
        <v>75</v>
      </c>
      <c r="F75" s="188">
        <v>290</v>
      </c>
      <c r="G75" s="191" t="s">
        <v>143</v>
      </c>
      <c r="H75" s="503"/>
      <c r="I75" s="503"/>
      <c r="J75" s="504"/>
      <c r="K75" s="504"/>
      <c r="L75" s="504">
        <f>((L$70-$H$4)/1000)*IF($C$13=0,$AP$25,$AP$42)*(($C$8/70)^$BA$42)*IF($C$13=1,$AG$42,IF($C$13=2,$AH$42,IF($C$13=3,$AI$42,1)))</f>
        <v>1277.2973850000001</v>
      </c>
      <c r="M75" s="504">
        <f t="shared" ref="M75:BF75" si="12">((M$70-$H$4)/1000)*IF($C$13=0,$AP$25,$AP$42)*(($C$8/70)^$BA$42)*IF($C$13=1,$AG$42,IF($C$13=2,$AH$42,IF($C$13=3,$AI$42,1)))</f>
        <v>1459.7684400000001</v>
      </c>
      <c r="N75" s="504">
        <f t="shared" si="12"/>
        <v>1642.239495</v>
      </c>
      <c r="O75" s="504">
        <f t="shared" si="12"/>
        <v>1824.71055</v>
      </c>
      <c r="P75" s="504">
        <f t="shared" si="12"/>
        <v>2007.1816050000002</v>
      </c>
      <c r="Q75" s="504">
        <f t="shared" si="12"/>
        <v>2189.6526600000002</v>
      </c>
      <c r="R75" s="504">
        <f t="shared" si="12"/>
        <v>2372.1237150000002</v>
      </c>
      <c r="S75" s="504">
        <f t="shared" si="12"/>
        <v>2554.5947700000002</v>
      </c>
      <c r="T75" s="504">
        <f t="shared" si="12"/>
        <v>2737.0658250000001</v>
      </c>
      <c r="U75" s="504">
        <f t="shared" si="12"/>
        <v>2919.5368800000001</v>
      </c>
      <c r="V75" s="504">
        <f t="shared" si="12"/>
        <v>3102.0079350000001</v>
      </c>
      <c r="W75" s="504">
        <f t="shared" si="12"/>
        <v>3284.4789900000001</v>
      </c>
      <c r="X75" s="504">
        <f t="shared" si="12"/>
        <v>3466.9500450000005</v>
      </c>
      <c r="Y75" s="504">
        <f t="shared" si="12"/>
        <v>3649.4211</v>
      </c>
      <c r="Z75" s="504">
        <f t="shared" si="12"/>
        <v>3831.892155</v>
      </c>
      <c r="AA75" s="504">
        <f t="shared" si="12"/>
        <v>4014.3632100000004</v>
      </c>
      <c r="AB75" s="504">
        <f t="shared" si="12"/>
        <v>4196.8342649999995</v>
      </c>
      <c r="AC75" s="504">
        <f t="shared" si="12"/>
        <v>4379.3053200000004</v>
      </c>
      <c r="AD75" s="504">
        <f t="shared" si="12"/>
        <v>4561.7763750000004</v>
      </c>
      <c r="AE75" s="504">
        <f t="shared" si="12"/>
        <v>4744.2474300000003</v>
      </c>
      <c r="AF75" s="504">
        <f t="shared" si="12"/>
        <v>4926.7184850000003</v>
      </c>
      <c r="AG75" s="504">
        <f t="shared" si="12"/>
        <v>5109.1895400000003</v>
      </c>
      <c r="AH75" s="504">
        <f t="shared" si="12"/>
        <v>5291.6605950000003</v>
      </c>
      <c r="AI75" s="504">
        <f t="shared" si="12"/>
        <v>5474.1316500000003</v>
      </c>
      <c r="AJ75" s="504">
        <f t="shared" si="12"/>
        <v>5656.6027050000002</v>
      </c>
      <c r="AK75" s="504">
        <f t="shared" si="12"/>
        <v>5839.0737600000002</v>
      </c>
      <c r="AL75" s="504">
        <f t="shared" si="12"/>
        <v>6021.5448150000002</v>
      </c>
      <c r="AM75" s="504">
        <f t="shared" si="12"/>
        <v>6204.0158700000002</v>
      </c>
      <c r="AN75" s="504">
        <f t="shared" si="12"/>
        <v>6386.4869250000002</v>
      </c>
      <c r="AO75" s="504">
        <f t="shared" si="12"/>
        <v>6568.9579800000001</v>
      </c>
      <c r="AP75" s="504">
        <f t="shared" si="12"/>
        <v>6751.4290350000001</v>
      </c>
      <c r="AQ75" s="504">
        <f t="shared" si="12"/>
        <v>6933.900090000001</v>
      </c>
      <c r="AR75" s="504">
        <f t="shared" si="12"/>
        <v>7116.3711450000001</v>
      </c>
      <c r="AS75" s="504">
        <f t="shared" si="12"/>
        <v>7298.8422</v>
      </c>
      <c r="AT75" s="504">
        <f t="shared" si="12"/>
        <v>7481.3132549999991</v>
      </c>
      <c r="AU75" s="504">
        <f t="shared" si="12"/>
        <v>7663.78431</v>
      </c>
      <c r="AV75" s="504">
        <f t="shared" si="12"/>
        <v>7846.2553650000009</v>
      </c>
      <c r="AW75" s="504">
        <f t="shared" si="12"/>
        <v>8028.7264200000009</v>
      </c>
      <c r="AX75" s="504">
        <f t="shared" si="12"/>
        <v>8211.1974750000008</v>
      </c>
      <c r="AY75" s="504">
        <f t="shared" si="12"/>
        <v>8393.668529999999</v>
      </c>
      <c r="AZ75" s="504">
        <f t="shared" si="12"/>
        <v>8576.1395850000008</v>
      </c>
      <c r="BA75" s="504">
        <f t="shared" si="12"/>
        <v>8758.6106400000008</v>
      </c>
      <c r="BB75" s="504">
        <f t="shared" si="12"/>
        <v>8941.0816950000008</v>
      </c>
      <c r="BC75" s="504">
        <f t="shared" si="12"/>
        <v>9123.5527500000007</v>
      </c>
      <c r="BD75" s="504">
        <f t="shared" si="12"/>
        <v>9306.0238049999989</v>
      </c>
      <c r="BE75" s="504">
        <f t="shared" si="12"/>
        <v>9488.4948600000007</v>
      </c>
      <c r="BF75" s="504">
        <f t="shared" si="12"/>
        <v>9670.9659150000007</v>
      </c>
    </row>
    <row r="76" spans="1:61" x14ac:dyDescent="0.25">
      <c r="A76" s="800"/>
      <c r="B76" s="811" t="str">
        <f t="shared" si="10"/>
        <v>КРВ.75.340.ХХХ.4ТГ.24v</v>
      </c>
      <c r="C76" s="812"/>
      <c r="D76" s="254" t="s">
        <v>80</v>
      </c>
      <c r="E76" s="188">
        <v>75</v>
      </c>
      <c r="F76" s="188">
        <v>340</v>
      </c>
      <c r="G76" s="191" t="s">
        <v>139</v>
      </c>
      <c r="H76" s="503"/>
      <c r="I76" s="503"/>
      <c r="J76" s="504"/>
      <c r="K76" s="504"/>
      <c r="L76" s="504">
        <f>((L$70-$H$4)/1000)*IF($C$13=0,$AQ$25,$AQ$42)*(($C$8/70)^$BB$42)*IF($C$13=1,$AG$42,IF($C$13=2,$AH$42,IF($C$13=3,$AI$42,1)))</f>
        <v>1479.6327000000003</v>
      </c>
      <c r="M76" s="504">
        <f t="shared" ref="M76:BF76" si="13">((M$70-$H$4)/1000)*IF($C$13=0,$AQ$25,$AQ$42)*(($C$8/70)^$BB$42)*IF($C$13=1,$AG$42,IF($C$13=2,$AH$42,IF($C$13=3,$AI$42,1)))</f>
        <v>1691.0088000000007</v>
      </c>
      <c r="N76" s="504">
        <f t="shared" si="13"/>
        <v>1902.3849000000007</v>
      </c>
      <c r="O76" s="504">
        <f t="shared" si="13"/>
        <v>2113.7610000000009</v>
      </c>
      <c r="P76" s="504">
        <f t="shared" si="13"/>
        <v>2325.1371000000013</v>
      </c>
      <c r="Q76" s="504">
        <f t="shared" si="13"/>
        <v>2536.5132000000008</v>
      </c>
      <c r="R76" s="504">
        <f t="shared" si="13"/>
        <v>2747.8893000000012</v>
      </c>
      <c r="S76" s="504">
        <f t="shared" si="13"/>
        <v>2959.2654000000007</v>
      </c>
      <c r="T76" s="504">
        <f t="shared" si="13"/>
        <v>3170.6415000000011</v>
      </c>
      <c r="U76" s="504">
        <f t="shared" si="13"/>
        <v>3382.0176000000015</v>
      </c>
      <c r="V76" s="504">
        <f t="shared" si="13"/>
        <v>3593.3937000000014</v>
      </c>
      <c r="W76" s="504">
        <f t="shared" si="13"/>
        <v>3804.7698000000014</v>
      </c>
      <c r="X76" s="504">
        <f t="shared" si="13"/>
        <v>4016.1459000000013</v>
      </c>
      <c r="Y76" s="504">
        <f t="shared" si="13"/>
        <v>4227.5220000000018</v>
      </c>
      <c r="Z76" s="504">
        <f t="shared" si="13"/>
        <v>4438.8981000000013</v>
      </c>
      <c r="AA76" s="504">
        <f t="shared" si="13"/>
        <v>4650.2742000000026</v>
      </c>
      <c r="AB76" s="504">
        <f t="shared" si="13"/>
        <v>4861.6503000000021</v>
      </c>
      <c r="AC76" s="504">
        <f t="shared" si="13"/>
        <v>5073.0264000000016</v>
      </c>
      <c r="AD76" s="504">
        <f t="shared" si="13"/>
        <v>5284.402500000002</v>
      </c>
      <c r="AE76" s="504">
        <f t="shared" si="13"/>
        <v>5495.7786000000024</v>
      </c>
      <c r="AF76" s="504">
        <f t="shared" si="13"/>
        <v>5707.1547000000028</v>
      </c>
      <c r="AG76" s="504">
        <f t="shared" si="13"/>
        <v>5918.5308000000014</v>
      </c>
      <c r="AH76" s="504">
        <f t="shared" si="13"/>
        <v>6129.9069000000018</v>
      </c>
      <c r="AI76" s="504">
        <f t="shared" si="13"/>
        <v>6341.2830000000022</v>
      </c>
      <c r="AJ76" s="504">
        <f t="shared" si="13"/>
        <v>6552.6591000000026</v>
      </c>
      <c r="AK76" s="504">
        <f t="shared" si="13"/>
        <v>6764.035200000003</v>
      </c>
      <c r="AL76" s="504">
        <f t="shared" si="13"/>
        <v>6975.4113000000016</v>
      </c>
      <c r="AM76" s="504">
        <f t="shared" si="13"/>
        <v>7186.7874000000029</v>
      </c>
      <c r="AN76" s="504">
        <f t="shared" si="13"/>
        <v>7398.1635000000024</v>
      </c>
      <c r="AO76" s="504">
        <f t="shared" si="13"/>
        <v>7609.5396000000028</v>
      </c>
      <c r="AP76" s="504">
        <f t="shared" si="13"/>
        <v>7820.9157000000032</v>
      </c>
      <c r="AQ76" s="504">
        <f t="shared" si="13"/>
        <v>8032.2918000000027</v>
      </c>
      <c r="AR76" s="504">
        <f t="shared" si="13"/>
        <v>8243.6679000000022</v>
      </c>
      <c r="AS76" s="504">
        <f t="shared" si="13"/>
        <v>8455.0440000000035</v>
      </c>
      <c r="AT76" s="504">
        <f t="shared" si="13"/>
        <v>8666.420100000003</v>
      </c>
      <c r="AU76" s="504">
        <f t="shared" si="13"/>
        <v>8877.7962000000025</v>
      </c>
      <c r="AV76" s="504">
        <f t="shared" si="13"/>
        <v>9089.172300000002</v>
      </c>
      <c r="AW76" s="504">
        <f t="shared" si="13"/>
        <v>9300.5484000000051</v>
      </c>
      <c r="AX76" s="504">
        <f t="shared" si="13"/>
        <v>9511.9245000000046</v>
      </c>
      <c r="AY76" s="504">
        <f t="shared" si="13"/>
        <v>9723.3006000000041</v>
      </c>
      <c r="AZ76" s="504">
        <f t="shared" si="13"/>
        <v>9934.6767000000036</v>
      </c>
      <c r="BA76" s="504">
        <f t="shared" si="13"/>
        <v>10146.052800000003</v>
      </c>
      <c r="BB76" s="504">
        <f t="shared" si="13"/>
        <v>10357.428900000004</v>
      </c>
      <c r="BC76" s="504">
        <f t="shared" si="13"/>
        <v>10568.805000000004</v>
      </c>
      <c r="BD76" s="504">
        <f t="shared" si="13"/>
        <v>10780.181100000003</v>
      </c>
      <c r="BE76" s="504">
        <f t="shared" si="13"/>
        <v>10991.557200000005</v>
      </c>
      <c r="BF76" s="504">
        <f t="shared" si="13"/>
        <v>11202.933300000004</v>
      </c>
    </row>
    <row r="77" spans="1:61" x14ac:dyDescent="0.25">
      <c r="A77" s="800"/>
      <c r="B77" s="811" t="str">
        <f t="shared" si="10"/>
        <v>КРВ.75.380.ХХХ.4ТГ.24v</v>
      </c>
      <c r="C77" s="812"/>
      <c r="D77" s="254" t="s">
        <v>80</v>
      </c>
      <c r="E77" s="188">
        <v>75</v>
      </c>
      <c r="F77" s="188">
        <v>380</v>
      </c>
      <c r="G77" s="191" t="s">
        <v>139</v>
      </c>
      <c r="H77" s="503"/>
      <c r="I77" s="503"/>
      <c r="J77" s="504"/>
      <c r="K77" s="504"/>
      <c r="L77" s="504">
        <f>((L$70-$H$4)/1000)*IF($C$13=0,$AR$25,$AR$42)*(($C$8/70)^$BC$42)*IF($C$13=1,$AG$42,IF($C$13=2,$AH$42,IF($C$13=3,$AI$42,1)))</f>
        <v>1593.7248600000003</v>
      </c>
      <c r="M77" s="504">
        <f t="shared" ref="M77:BF77" si="14">((M$70-$H$4)/1000)*IF($C$13=0,$AR$25,$AR$42)*(($C$8/70)^$BC$42)*IF($C$13=1,$AG$42,IF($C$13=2,$AH$42,IF($C$13=3,$AI$42,1)))</f>
        <v>1821.3998400000005</v>
      </c>
      <c r="N77" s="504">
        <f t="shared" si="14"/>
        <v>2049.0748200000007</v>
      </c>
      <c r="O77" s="504">
        <f t="shared" si="14"/>
        <v>2276.7498000000005</v>
      </c>
      <c r="P77" s="504">
        <f t="shared" si="14"/>
        <v>2504.4247800000007</v>
      </c>
      <c r="Q77" s="504">
        <f t="shared" si="14"/>
        <v>2732.099760000001</v>
      </c>
      <c r="R77" s="504">
        <f t="shared" si="14"/>
        <v>2959.7747400000007</v>
      </c>
      <c r="S77" s="504">
        <f t="shared" si="14"/>
        <v>3187.4497200000005</v>
      </c>
      <c r="T77" s="504">
        <f t="shared" si="14"/>
        <v>3415.1247000000008</v>
      </c>
      <c r="U77" s="504">
        <f t="shared" si="14"/>
        <v>3642.799680000001</v>
      </c>
      <c r="V77" s="504">
        <f t="shared" si="14"/>
        <v>3870.4746600000008</v>
      </c>
      <c r="W77" s="504">
        <f t="shared" si="14"/>
        <v>4098.1496400000015</v>
      </c>
      <c r="X77" s="504">
        <f t="shared" si="14"/>
        <v>4325.8246200000012</v>
      </c>
      <c r="Y77" s="504">
        <f t="shared" si="14"/>
        <v>4553.499600000001</v>
      </c>
      <c r="Z77" s="504">
        <f t="shared" si="14"/>
        <v>4781.1745800000008</v>
      </c>
      <c r="AA77" s="504">
        <f t="shared" si="14"/>
        <v>5008.8495600000015</v>
      </c>
      <c r="AB77" s="504">
        <f t="shared" si="14"/>
        <v>5236.5245400000013</v>
      </c>
      <c r="AC77" s="504">
        <f t="shared" si="14"/>
        <v>5464.1995200000019</v>
      </c>
      <c r="AD77" s="504">
        <f t="shared" si="14"/>
        <v>5691.8745000000017</v>
      </c>
      <c r="AE77" s="504">
        <f t="shared" si="14"/>
        <v>5919.5494800000015</v>
      </c>
      <c r="AF77" s="504">
        <f t="shared" si="14"/>
        <v>6147.2244600000022</v>
      </c>
      <c r="AG77" s="504">
        <f t="shared" si="14"/>
        <v>6374.8994400000011</v>
      </c>
      <c r="AH77" s="504">
        <f t="shared" si="14"/>
        <v>6602.5744200000017</v>
      </c>
      <c r="AI77" s="504">
        <f t="shared" si="14"/>
        <v>6830.2494000000015</v>
      </c>
      <c r="AJ77" s="504">
        <f t="shared" si="14"/>
        <v>7057.9243800000022</v>
      </c>
      <c r="AK77" s="504">
        <f t="shared" si="14"/>
        <v>7285.599360000002</v>
      </c>
      <c r="AL77" s="504">
        <f t="shared" si="14"/>
        <v>7513.2743400000018</v>
      </c>
      <c r="AM77" s="504">
        <f t="shared" si="14"/>
        <v>7740.9493200000015</v>
      </c>
      <c r="AN77" s="504">
        <f t="shared" si="14"/>
        <v>7968.6243000000031</v>
      </c>
      <c r="AO77" s="504">
        <f t="shared" si="14"/>
        <v>8196.2992800000029</v>
      </c>
      <c r="AP77" s="504">
        <f t="shared" si="14"/>
        <v>8423.9742600000027</v>
      </c>
      <c r="AQ77" s="504">
        <f t="shared" si="14"/>
        <v>8651.6492400000025</v>
      </c>
      <c r="AR77" s="504">
        <f t="shared" si="14"/>
        <v>8879.3242200000022</v>
      </c>
      <c r="AS77" s="504">
        <f t="shared" si="14"/>
        <v>9106.999200000002</v>
      </c>
      <c r="AT77" s="504">
        <f t="shared" si="14"/>
        <v>9334.6741800000018</v>
      </c>
      <c r="AU77" s="504">
        <f t="shared" si="14"/>
        <v>9562.3491600000016</v>
      </c>
      <c r="AV77" s="504">
        <f t="shared" si="14"/>
        <v>9790.0241400000014</v>
      </c>
      <c r="AW77" s="504">
        <f t="shared" si="14"/>
        <v>10017.699120000003</v>
      </c>
      <c r="AX77" s="504">
        <f t="shared" si="14"/>
        <v>10245.374100000003</v>
      </c>
      <c r="AY77" s="504">
        <f t="shared" si="14"/>
        <v>10473.049080000003</v>
      </c>
      <c r="AZ77" s="504">
        <f t="shared" si="14"/>
        <v>10700.724060000004</v>
      </c>
      <c r="BA77" s="504">
        <f t="shared" si="14"/>
        <v>10928.399040000004</v>
      </c>
      <c r="BB77" s="504">
        <f t="shared" si="14"/>
        <v>11156.074020000004</v>
      </c>
      <c r="BC77" s="504">
        <f t="shared" si="14"/>
        <v>11383.749000000003</v>
      </c>
      <c r="BD77" s="504">
        <f t="shared" si="14"/>
        <v>11611.423980000003</v>
      </c>
      <c r="BE77" s="504">
        <f t="shared" si="14"/>
        <v>11839.098960000003</v>
      </c>
      <c r="BF77" s="504">
        <f t="shared" si="14"/>
        <v>12066.773940000003</v>
      </c>
    </row>
    <row r="78" spans="1:61" ht="15.75" thickBot="1" x14ac:dyDescent="0.3">
      <c r="A78" s="800"/>
      <c r="B78" s="821" t="str">
        <f t="shared" si="10"/>
        <v>КРВ.75.420.ХХХ.5ТГ.24v</v>
      </c>
      <c r="C78" s="822"/>
      <c r="D78" s="632" t="s">
        <v>80</v>
      </c>
      <c r="E78" s="633">
        <v>75</v>
      </c>
      <c r="F78" s="633">
        <v>420</v>
      </c>
      <c r="G78" s="634" t="s">
        <v>159</v>
      </c>
      <c r="H78" s="503"/>
      <c r="I78" s="503"/>
      <c r="J78" s="504"/>
      <c r="K78" s="504"/>
      <c r="L78" s="505">
        <f>((L$70-$H$4)/1000)*IF($C$13=0,$AS$25,$AS$42)*(($C$8/70)^$BD$42)*IF($C$13=1,$AG$42,IF($C$13=2,$AH$42,IF($C$13=3,$AI$42,1)))</f>
        <v>1878.5987220000002</v>
      </c>
      <c r="M78" s="505">
        <f t="shared" ref="M78:BF78" si="15">((M$70-$H$4)/1000)*IF($C$13=0,$AS$25,$AS$42)*(($C$8/70)^$BD$42)*IF($C$13=1,$AG$42,IF($C$13=2,$AH$42,IF($C$13=3,$AI$42,1)))</f>
        <v>2146.9699680000008</v>
      </c>
      <c r="N78" s="505">
        <f t="shared" si="15"/>
        <v>2415.3412140000005</v>
      </c>
      <c r="O78" s="505">
        <f t="shared" si="15"/>
        <v>2683.7124600000006</v>
      </c>
      <c r="P78" s="505">
        <f t="shared" si="15"/>
        <v>2952.0837060000008</v>
      </c>
      <c r="Q78" s="505">
        <f t="shared" si="15"/>
        <v>3220.4549520000005</v>
      </c>
      <c r="R78" s="505">
        <f t="shared" si="15"/>
        <v>3488.8261980000011</v>
      </c>
      <c r="S78" s="505">
        <f t="shared" si="15"/>
        <v>3757.1974440000004</v>
      </c>
      <c r="T78" s="505">
        <f t="shared" si="15"/>
        <v>4025.5686900000014</v>
      </c>
      <c r="U78" s="505">
        <f t="shared" si="15"/>
        <v>4293.9399360000016</v>
      </c>
      <c r="V78" s="505">
        <f t="shared" si="15"/>
        <v>4562.3111820000013</v>
      </c>
      <c r="W78" s="505">
        <f t="shared" si="15"/>
        <v>4830.682428000001</v>
      </c>
      <c r="X78" s="505">
        <f t="shared" si="15"/>
        <v>5099.0536740000016</v>
      </c>
      <c r="Y78" s="505">
        <f t="shared" si="15"/>
        <v>5367.4249200000013</v>
      </c>
      <c r="Z78" s="505">
        <f t="shared" si="15"/>
        <v>5635.796166000001</v>
      </c>
      <c r="AA78" s="505">
        <f t="shared" si="15"/>
        <v>5904.1674120000016</v>
      </c>
      <c r="AB78" s="505">
        <f t="shared" si="15"/>
        <v>6172.5386580000013</v>
      </c>
      <c r="AC78" s="505">
        <f t="shared" si="15"/>
        <v>6440.909904000001</v>
      </c>
      <c r="AD78" s="505">
        <f t="shared" si="15"/>
        <v>6709.2811500000016</v>
      </c>
      <c r="AE78" s="505">
        <f t="shared" si="15"/>
        <v>6977.6523960000022</v>
      </c>
      <c r="AF78" s="505">
        <f t="shared" si="15"/>
        <v>7246.0236420000019</v>
      </c>
      <c r="AG78" s="505">
        <f t="shared" si="15"/>
        <v>7514.3948880000007</v>
      </c>
      <c r="AH78" s="505">
        <f t="shared" si="15"/>
        <v>7782.7661340000022</v>
      </c>
      <c r="AI78" s="505">
        <f t="shared" si="15"/>
        <v>8051.1373800000028</v>
      </c>
      <c r="AJ78" s="505">
        <f t="shared" si="15"/>
        <v>8319.5086260000026</v>
      </c>
      <c r="AK78" s="505">
        <f t="shared" si="15"/>
        <v>8587.8798720000032</v>
      </c>
      <c r="AL78" s="505">
        <f t="shared" si="15"/>
        <v>8856.251118000002</v>
      </c>
      <c r="AM78" s="505">
        <f t="shared" si="15"/>
        <v>9124.6223640000026</v>
      </c>
      <c r="AN78" s="505">
        <f t="shared" si="15"/>
        <v>9392.9936100000032</v>
      </c>
      <c r="AO78" s="505">
        <f t="shared" si="15"/>
        <v>9661.364856000002</v>
      </c>
      <c r="AP78" s="505">
        <f t="shared" si="15"/>
        <v>9929.7361020000026</v>
      </c>
      <c r="AQ78" s="505">
        <f t="shared" si="15"/>
        <v>10198.107348000003</v>
      </c>
      <c r="AR78" s="505">
        <f t="shared" si="15"/>
        <v>10466.478594000002</v>
      </c>
      <c r="AS78" s="505">
        <f t="shared" si="15"/>
        <v>10734.849840000003</v>
      </c>
      <c r="AT78" s="505">
        <f t="shared" si="15"/>
        <v>11003.221086000001</v>
      </c>
      <c r="AU78" s="505">
        <f t="shared" si="15"/>
        <v>11271.592332000002</v>
      </c>
      <c r="AV78" s="505">
        <f t="shared" si="15"/>
        <v>11539.963578000003</v>
      </c>
      <c r="AW78" s="505">
        <f t="shared" si="15"/>
        <v>11808.334824000003</v>
      </c>
      <c r="AX78" s="505">
        <f t="shared" si="15"/>
        <v>12076.706070000002</v>
      </c>
      <c r="AY78" s="505">
        <f t="shared" si="15"/>
        <v>12345.077316000003</v>
      </c>
      <c r="AZ78" s="505">
        <f t="shared" si="15"/>
        <v>12613.448562000003</v>
      </c>
      <c r="BA78" s="505">
        <f t="shared" si="15"/>
        <v>12881.819808000002</v>
      </c>
      <c r="BB78" s="505">
        <f t="shared" si="15"/>
        <v>13150.191054000004</v>
      </c>
      <c r="BC78" s="505">
        <f t="shared" si="15"/>
        <v>13418.562300000003</v>
      </c>
      <c r="BD78" s="505">
        <f t="shared" si="15"/>
        <v>13686.933546000002</v>
      </c>
      <c r="BE78" s="505">
        <f t="shared" si="15"/>
        <v>13955.304792000004</v>
      </c>
      <c r="BF78" s="505">
        <f t="shared" si="15"/>
        <v>14223.676038000003</v>
      </c>
    </row>
    <row r="79" spans="1:61" x14ac:dyDescent="0.25">
      <c r="A79" s="800"/>
      <c r="B79" s="815" t="str">
        <f t="shared" si="10"/>
        <v>КРВ.90.240.ХХХ.2ТГ.24v</v>
      </c>
      <c r="C79" s="816"/>
      <c r="D79" s="193" t="s">
        <v>80</v>
      </c>
      <c r="E79" s="506">
        <v>90</v>
      </c>
      <c r="F79" s="506">
        <v>240</v>
      </c>
      <c r="G79" s="506" t="s">
        <v>138</v>
      </c>
      <c r="H79" s="507"/>
      <c r="I79" s="507"/>
      <c r="J79" s="508"/>
      <c r="K79" s="508"/>
      <c r="L79" s="508">
        <f>((L$70-$H$4)/1000)*IF($C$13=0,$AN$26,$AN$43)*(($C$8/70)^$AY$43)*IF($C$13=1,$AG$44,IF($C$13=2,$AH$44,IF($C$13=3,$AI$44,1)))</f>
        <v>998.65037999999981</v>
      </c>
      <c r="M79" s="508">
        <f t="shared" ref="M79:BF79" si="16">((M$70-$H$4)/1000)*IF($C$13=0,$AN$26,$AN$43)*(($C$8/70)^$AY$43)*IF($C$13=1,$AG$44,IF($C$13=2,$AH$44,IF($C$13=3,$AI$44,1)))</f>
        <v>1141.3147200000001</v>
      </c>
      <c r="N79" s="508">
        <f t="shared" si="16"/>
        <v>1283.9790599999999</v>
      </c>
      <c r="O79" s="508">
        <f t="shared" si="16"/>
        <v>1426.6433999999999</v>
      </c>
      <c r="P79" s="508">
        <f t="shared" si="16"/>
        <v>1569.3077400000002</v>
      </c>
      <c r="Q79" s="508">
        <f t="shared" si="16"/>
        <v>1711.9720799999998</v>
      </c>
      <c r="R79" s="508">
        <f t="shared" si="16"/>
        <v>1854.63642</v>
      </c>
      <c r="S79" s="508">
        <f t="shared" si="16"/>
        <v>1997.3007599999996</v>
      </c>
      <c r="T79" s="508">
        <f t="shared" si="16"/>
        <v>2139.9650999999999</v>
      </c>
      <c r="U79" s="508">
        <f t="shared" si="16"/>
        <v>2282.6294400000002</v>
      </c>
      <c r="V79" s="508">
        <f t="shared" si="16"/>
        <v>2425.2937799999995</v>
      </c>
      <c r="W79" s="508">
        <f t="shared" si="16"/>
        <v>2567.9581199999998</v>
      </c>
      <c r="X79" s="508">
        <f t="shared" si="16"/>
        <v>2710.62246</v>
      </c>
      <c r="Y79" s="508">
        <f t="shared" si="16"/>
        <v>2853.2867999999999</v>
      </c>
      <c r="Z79" s="508">
        <f t="shared" si="16"/>
        <v>2995.9511399999997</v>
      </c>
      <c r="AA79" s="508">
        <f t="shared" si="16"/>
        <v>3138.6154800000004</v>
      </c>
      <c r="AB79" s="508">
        <f t="shared" si="16"/>
        <v>3281.2798199999997</v>
      </c>
      <c r="AC79" s="508">
        <f t="shared" si="16"/>
        <v>3423.9441599999996</v>
      </c>
      <c r="AD79" s="508">
        <f t="shared" si="16"/>
        <v>3566.6084999999998</v>
      </c>
      <c r="AE79" s="508">
        <f t="shared" si="16"/>
        <v>3709.2728400000001</v>
      </c>
      <c r="AF79" s="508">
        <f t="shared" si="16"/>
        <v>3851.9371799999999</v>
      </c>
      <c r="AG79" s="508">
        <f t="shared" si="16"/>
        <v>3994.6015199999993</v>
      </c>
      <c r="AH79" s="508">
        <f t="shared" si="16"/>
        <v>4137.2658599999995</v>
      </c>
      <c r="AI79" s="508">
        <f t="shared" si="16"/>
        <v>4279.9301999999998</v>
      </c>
      <c r="AJ79" s="508">
        <f t="shared" si="16"/>
        <v>4422.5945400000001</v>
      </c>
      <c r="AK79" s="508">
        <f t="shared" si="16"/>
        <v>4565.2588800000003</v>
      </c>
      <c r="AL79" s="508">
        <f t="shared" si="16"/>
        <v>4707.9232199999997</v>
      </c>
      <c r="AM79" s="508">
        <f t="shared" si="16"/>
        <v>4850.587559999999</v>
      </c>
      <c r="AN79" s="508">
        <f t="shared" si="16"/>
        <v>4993.2518999999993</v>
      </c>
      <c r="AO79" s="508">
        <f t="shared" si="16"/>
        <v>5135.9162399999996</v>
      </c>
      <c r="AP79" s="508">
        <f t="shared" si="16"/>
        <v>5278.5805800000007</v>
      </c>
      <c r="AQ79" s="508">
        <f t="shared" si="16"/>
        <v>5421.2449200000001</v>
      </c>
      <c r="AR79" s="508">
        <f t="shared" si="16"/>
        <v>5563.9092599999994</v>
      </c>
      <c r="AS79" s="508">
        <f t="shared" si="16"/>
        <v>5706.5735999999997</v>
      </c>
      <c r="AT79" s="508">
        <f t="shared" si="16"/>
        <v>5849.2379399999991</v>
      </c>
      <c r="AU79" s="508">
        <f t="shared" si="16"/>
        <v>5991.9022799999993</v>
      </c>
      <c r="AV79" s="508">
        <f t="shared" si="16"/>
        <v>6134.5666199999987</v>
      </c>
      <c r="AW79" s="508">
        <f t="shared" si="16"/>
        <v>6277.2309600000008</v>
      </c>
      <c r="AX79" s="508">
        <f t="shared" si="16"/>
        <v>6419.8953000000001</v>
      </c>
      <c r="AY79" s="508">
        <f t="shared" si="16"/>
        <v>6562.5596399999995</v>
      </c>
      <c r="AZ79" s="508">
        <f t="shared" si="16"/>
        <v>6705.2239799999998</v>
      </c>
      <c r="BA79" s="508">
        <f t="shared" si="16"/>
        <v>6847.8883199999991</v>
      </c>
      <c r="BB79" s="508">
        <f t="shared" si="16"/>
        <v>6990.5526599999994</v>
      </c>
      <c r="BC79" s="508">
        <f t="shared" si="16"/>
        <v>7133.2169999999996</v>
      </c>
      <c r="BD79" s="508">
        <f t="shared" si="16"/>
        <v>7275.881339999999</v>
      </c>
      <c r="BE79" s="508">
        <f t="shared" si="16"/>
        <v>7418.5456800000002</v>
      </c>
      <c r="BF79" s="508">
        <f t="shared" si="16"/>
        <v>7561.2100199999995</v>
      </c>
    </row>
    <row r="80" spans="1:61" hidden="1" x14ac:dyDescent="0.25">
      <c r="A80" s="800"/>
      <c r="B80" s="791" t="str">
        <f t="shared" si="10"/>
        <v>КРВ.90.260.ХХХ.2ТГ.24v</v>
      </c>
      <c r="C80" s="792"/>
      <c r="D80" s="196" t="s">
        <v>80</v>
      </c>
      <c r="E80" s="509">
        <v>90</v>
      </c>
      <c r="F80" s="509">
        <v>260</v>
      </c>
      <c r="G80" s="509" t="s">
        <v>138</v>
      </c>
      <c r="H80" s="510"/>
      <c r="I80" s="510"/>
      <c r="J80" s="511"/>
      <c r="K80" s="511"/>
      <c r="L80" s="511">
        <f>((L$70-$H$4)/1000)*IF($C$13=0,$AO$26,$AO$43)*(($C$8/70)^$AZ$43)*IF($C$13=1,$AG$44,IF($C$13=2,$AH$44,IF($C$13=3,$AI$44,1)))</f>
        <v>1087.47912</v>
      </c>
      <c r="M80" s="511">
        <f t="shared" ref="M80:BF80" si="17">((M$70-$H$4)/1000)*IF($C$13=0,$AO$26,$AO$43)*(($C$8/70)^$AZ$43)*IF($C$13=1,$AG$44,IF($C$13=2,$AH$44,IF($C$13=3,$AI$44,1)))</f>
        <v>1242.8332800000001</v>
      </c>
      <c r="N80" s="511">
        <f t="shared" si="17"/>
        <v>1398.1874399999999</v>
      </c>
      <c r="O80" s="511">
        <f t="shared" si="17"/>
        <v>1553.5416</v>
      </c>
      <c r="P80" s="511">
        <f t="shared" si="17"/>
        <v>1708.8957599999999</v>
      </c>
      <c r="Q80" s="511">
        <f t="shared" si="17"/>
        <v>1864.24992</v>
      </c>
      <c r="R80" s="511">
        <f t="shared" si="17"/>
        <v>2019.6040799999998</v>
      </c>
      <c r="S80" s="511">
        <f t="shared" si="17"/>
        <v>2174.9582399999999</v>
      </c>
      <c r="T80" s="511">
        <f t="shared" si="17"/>
        <v>2330.3123999999998</v>
      </c>
      <c r="U80" s="511">
        <f t="shared" si="17"/>
        <v>2485.6665600000001</v>
      </c>
      <c r="V80" s="511">
        <f t="shared" si="17"/>
        <v>2641.0207199999995</v>
      </c>
      <c r="W80" s="511">
        <f t="shared" si="17"/>
        <v>2796.3748799999998</v>
      </c>
      <c r="X80" s="511">
        <f t="shared" si="17"/>
        <v>2951.7290399999997</v>
      </c>
      <c r="Y80" s="511">
        <f t="shared" si="17"/>
        <v>3107.0832</v>
      </c>
      <c r="Z80" s="511">
        <f t="shared" si="17"/>
        <v>3262.4373600000004</v>
      </c>
      <c r="AA80" s="511">
        <f t="shared" si="17"/>
        <v>3417.7915199999998</v>
      </c>
      <c r="AB80" s="511">
        <f t="shared" si="17"/>
        <v>3573.1456799999996</v>
      </c>
      <c r="AC80" s="511">
        <f t="shared" si="17"/>
        <v>3728.4998399999999</v>
      </c>
      <c r="AD80" s="511">
        <f t="shared" si="17"/>
        <v>3883.8539999999994</v>
      </c>
      <c r="AE80" s="511">
        <f t="shared" si="17"/>
        <v>4039.2081599999997</v>
      </c>
      <c r="AF80" s="511">
        <f t="shared" si="17"/>
        <v>4194.56232</v>
      </c>
      <c r="AG80" s="511">
        <f t="shared" si="17"/>
        <v>4349.9164799999999</v>
      </c>
      <c r="AH80" s="511">
        <f t="shared" si="17"/>
        <v>4505.2706399999997</v>
      </c>
      <c r="AI80" s="511">
        <f t="shared" si="17"/>
        <v>4660.6247999999996</v>
      </c>
      <c r="AJ80" s="511">
        <f t="shared" si="17"/>
        <v>4815.9789600000004</v>
      </c>
      <c r="AK80" s="511">
        <f t="shared" si="17"/>
        <v>4971.3331200000002</v>
      </c>
      <c r="AL80" s="511">
        <f t="shared" si="17"/>
        <v>5126.6872799999992</v>
      </c>
      <c r="AM80" s="511">
        <f t="shared" si="17"/>
        <v>5282.0414399999991</v>
      </c>
      <c r="AN80" s="511">
        <f t="shared" si="17"/>
        <v>5437.3955999999998</v>
      </c>
      <c r="AO80" s="511">
        <f t="shared" si="17"/>
        <v>5592.7497599999997</v>
      </c>
      <c r="AP80" s="511">
        <f t="shared" si="17"/>
        <v>5748.1039199999996</v>
      </c>
      <c r="AQ80" s="511">
        <f t="shared" si="17"/>
        <v>5903.4580799999994</v>
      </c>
      <c r="AR80" s="511">
        <f t="shared" si="17"/>
        <v>6058.8122400000002</v>
      </c>
      <c r="AS80" s="511">
        <f t="shared" si="17"/>
        <v>6214.1664000000001</v>
      </c>
      <c r="AT80" s="511">
        <f t="shared" si="17"/>
        <v>6369.520559999999</v>
      </c>
      <c r="AU80" s="511">
        <f t="shared" si="17"/>
        <v>6524.8747200000007</v>
      </c>
      <c r="AV80" s="511">
        <f t="shared" si="17"/>
        <v>6680.2288799999997</v>
      </c>
      <c r="AW80" s="511">
        <f t="shared" si="17"/>
        <v>6835.5830399999995</v>
      </c>
      <c r="AX80" s="511">
        <f t="shared" si="17"/>
        <v>6990.9371999999994</v>
      </c>
      <c r="AY80" s="511">
        <f t="shared" si="17"/>
        <v>7146.2913599999993</v>
      </c>
      <c r="AZ80" s="511">
        <f t="shared" si="17"/>
        <v>7301.64552</v>
      </c>
      <c r="BA80" s="511">
        <f t="shared" si="17"/>
        <v>7456.9996799999999</v>
      </c>
      <c r="BB80" s="511">
        <f t="shared" si="17"/>
        <v>7612.3538400000007</v>
      </c>
      <c r="BC80" s="511">
        <f t="shared" si="17"/>
        <v>7767.7079999999987</v>
      </c>
      <c r="BD80" s="511">
        <f t="shared" si="17"/>
        <v>7923.0621599999986</v>
      </c>
      <c r="BE80" s="511">
        <f t="shared" si="17"/>
        <v>8078.4163199999994</v>
      </c>
      <c r="BF80" s="511">
        <f t="shared" si="17"/>
        <v>8233.7704799999992</v>
      </c>
    </row>
    <row r="81" spans="1:58" x14ac:dyDescent="0.25">
      <c r="A81" s="800"/>
      <c r="B81" s="791" t="str">
        <f t="shared" si="10"/>
        <v>КРВ.90.290.ХХХ.3ТГ.24v</v>
      </c>
      <c r="C81" s="792"/>
      <c r="D81" s="196" t="s">
        <v>80</v>
      </c>
      <c r="E81" s="509">
        <v>90</v>
      </c>
      <c r="F81" s="509">
        <v>290</v>
      </c>
      <c r="G81" s="509" t="s">
        <v>143</v>
      </c>
      <c r="H81" s="510"/>
      <c r="I81" s="510"/>
      <c r="J81" s="511"/>
      <c r="K81" s="511"/>
      <c r="L81" s="511">
        <f>((L$70-$H$4)/1000)*IF($C$13=0,$AP$26,$AP$43)*(($C$8/70)^$BA$43)*IF($C$13=1,$AG$44,IF($C$13=2,$AH$44,IF($C$13=3,$AI$44,1)))</f>
        <v>1350.9370874999997</v>
      </c>
      <c r="M81" s="511">
        <f t="shared" ref="M81:BF81" si="18">((M$70-$H$4)/1000)*IF($C$13=0,$AP$26,$AP$43)*(($C$8/70)^$BA$43)*IF($C$13=1,$AG$44,IF($C$13=2,$AH$44,IF($C$13=3,$AI$44,1)))</f>
        <v>1543.9281000000001</v>
      </c>
      <c r="N81" s="511">
        <f t="shared" si="18"/>
        <v>1736.9191124999998</v>
      </c>
      <c r="O81" s="511">
        <f t="shared" si="18"/>
        <v>1929.9101249999999</v>
      </c>
      <c r="P81" s="511">
        <f t="shared" si="18"/>
        <v>2122.9011375</v>
      </c>
      <c r="Q81" s="511">
        <f t="shared" si="18"/>
        <v>2315.8921499999997</v>
      </c>
      <c r="R81" s="511">
        <f t="shared" si="18"/>
        <v>2508.8831624999998</v>
      </c>
      <c r="S81" s="511">
        <f t="shared" si="18"/>
        <v>2701.8741749999995</v>
      </c>
      <c r="T81" s="511">
        <f t="shared" si="18"/>
        <v>2894.8651874999996</v>
      </c>
      <c r="U81" s="511">
        <f t="shared" si="18"/>
        <v>3087.8562000000002</v>
      </c>
      <c r="V81" s="511">
        <f t="shared" si="18"/>
        <v>3280.8472124999994</v>
      </c>
      <c r="W81" s="511">
        <f t="shared" si="18"/>
        <v>3473.8382249999995</v>
      </c>
      <c r="X81" s="511">
        <f t="shared" si="18"/>
        <v>3666.8292374999996</v>
      </c>
      <c r="Y81" s="511">
        <f t="shared" si="18"/>
        <v>3859.8202499999998</v>
      </c>
      <c r="Z81" s="511">
        <f t="shared" si="18"/>
        <v>4052.8112624999994</v>
      </c>
      <c r="AA81" s="511">
        <f t="shared" si="18"/>
        <v>4245.802275</v>
      </c>
      <c r="AB81" s="511">
        <f t="shared" si="18"/>
        <v>4438.7932874999988</v>
      </c>
      <c r="AC81" s="511">
        <f t="shared" si="18"/>
        <v>4631.7842999999993</v>
      </c>
      <c r="AD81" s="511">
        <f t="shared" si="18"/>
        <v>4824.7753124999999</v>
      </c>
      <c r="AE81" s="511">
        <f t="shared" si="18"/>
        <v>5017.7663249999996</v>
      </c>
      <c r="AF81" s="511">
        <f t="shared" si="18"/>
        <v>5210.7573375000002</v>
      </c>
      <c r="AG81" s="511">
        <f t="shared" si="18"/>
        <v>5403.7483499999989</v>
      </c>
      <c r="AH81" s="511">
        <f t="shared" si="18"/>
        <v>5596.7393624999986</v>
      </c>
      <c r="AI81" s="511">
        <f t="shared" si="18"/>
        <v>5789.7303749999992</v>
      </c>
      <c r="AJ81" s="511">
        <f t="shared" si="18"/>
        <v>5982.7213874999998</v>
      </c>
      <c r="AK81" s="511">
        <f t="shared" si="18"/>
        <v>6175.7124000000003</v>
      </c>
      <c r="AL81" s="511">
        <f t="shared" si="18"/>
        <v>6368.7034124999991</v>
      </c>
      <c r="AM81" s="511">
        <f t="shared" si="18"/>
        <v>6561.6944249999988</v>
      </c>
      <c r="AN81" s="511">
        <f t="shared" si="18"/>
        <v>6754.6854374999994</v>
      </c>
      <c r="AO81" s="511">
        <f t="shared" si="18"/>
        <v>6947.676449999999</v>
      </c>
      <c r="AP81" s="511">
        <f t="shared" si="18"/>
        <v>7140.6674624999987</v>
      </c>
      <c r="AQ81" s="511">
        <f t="shared" si="18"/>
        <v>7333.6584749999993</v>
      </c>
      <c r="AR81" s="511">
        <f t="shared" si="18"/>
        <v>7526.6494874999989</v>
      </c>
      <c r="AS81" s="511">
        <f t="shared" si="18"/>
        <v>7719.6404999999995</v>
      </c>
      <c r="AT81" s="511">
        <f t="shared" si="18"/>
        <v>7912.6315124999983</v>
      </c>
      <c r="AU81" s="511">
        <f t="shared" si="18"/>
        <v>8105.6225249999989</v>
      </c>
      <c r="AV81" s="511">
        <f t="shared" si="18"/>
        <v>8298.6135374999994</v>
      </c>
      <c r="AW81" s="511">
        <f t="shared" si="18"/>
        <v>8491.60455</v>
      </c>
      <c r="AX81" s="511">
        <f t="shared" si="18"/>
        <v>8684.5955624999988</v>
      </c>
      <c r="AY81" s="511">
        <f t="shared" si="18"/>
        <v>8877.5865749999975</v>
      </c>
      <c r="AZ81" s="511">
        <f t="shared" si="18"/>
        <v>9070.5775874999999</v>
      </c>
      <c r="BA81" s="511">
        <f t="shared" si="18"/>
        <v>9263.5685999999987</v>
      </c>
      <c r="BB81" s="511">
        <f t="shared" si="18"/>
        <v>9456.5596124999993</v>
      </c>
      <c r="BC81" s="511">
        <f t="shared" si="18"/>
        <v>9649.5506249999999</v>
      </c>
      <c r="BD81" s="511">
        <f t="shared" si="18"/>
        <v>9842.5416374999986</v>
      </c>
      <c r="BE81" s="511">
        <f t="shared" si="18"/>
        <v>10035.532649999999</v>
      </c>
      <c r="BF81" s="511">
        <f t="shared" si="18"/>
        <v>10228.523662499998</v>
      </c>
    </row>
    <row r="82" spans="1:58" x14ac:dyDescent="0.25">
      <c r="A82" s="800"/>
      <c r="B82" s="791" t="str">
        <f t="shared" si="10"/>
        <v>КРВ.90.340.ХХХ.4ТГ.24v</v>
      </c>
      <c r="C82" s="792"/>
      <c r="D82" s="196" t="s">
        <v>80</v>
      </c>
      <c r="E82" s="509">
        <v>90</v>
      </c>
      <c r="F82" s="509">
        <v>340</v>
      </c>
      <c r="G82" s="509" t="s">
        <v>139</v>
      </c>
      <c r="H82" s="510"/>
      <c r="I82" s="510"/>
      <c r="J82" s="511"/>
      <c r="K82" s="511"/>
      <c r="L82" s="511">
        <f>((L$70-$H$4)/1000)*IF($C$13=0,$AQ$26,$AQ$43)*(($C$8/70)^$BB$43)*IF($C$13=1,$AG$44,IF($C$13=2,$AH$44,IF($C$13=3,$AI$44,1)))</f>
        <v>1483.1707799999997</v>
      </c>
      <c r="M82" s="511">
        <f t="shared" ref="M82:BF82" si="19">((M$70-$H$4)/1000)*IF($C$13=0,$AQ$26,$AQ$43)*(($C$8/70)^$BB$43)*IF($C$13=1,$AG$44,IF($C$13=2,$AH$44,IF($C$13=3,$AI$44,1)))</f>
        <v>1695.05232</v>
      </c>
      <c r="N82" s="511">
        <f t="shared" si="19"/>
        <v>1906.9338599999996</v>
      </c>
      <c r="O82" s="511">
        <f t="shared" si="19"/>
        <v>2118.8154</v>
      </c>
      <c r="P82" s="511">
        <f t="shared" si="19"/>
        <v>2330.6969399999998</v>
      </c>
      <c r="Q82" s="511">
        <f t="shared" si="19"/>
        <v>2542.5784799999997</v>
      </c>
      <c r="R82" s="511">
        <f t="shared" si="19"/>
        <v>2754.4600199999995</v>
      </c>
      <c r="S82" s="511">
        <f t="shared" si="19"/>
        <v>2966.3415599999994</v>
      </c>
      <c r="T82" s="511">
        <f t="shared" si="19"/>
        <v>3178.2230999999997</v>
      </c>
      <c r="U82" s="511">
        <f t="shared" si="19"/>
        <v>3390.10464</v>
      </c>
      <c r="V82" s="511">
        <f t="shared" si="19"/>
        <v>3601.9861799999999</v>
      </c>
      <c r="W82" s="511">
        <f t="shared" si="19"/>
        <v>3813.8677199999993</v>
      </c>
      <c r="X82" s="511">
        <f t="shared" si="19"/>
        <v>4025.7492599999991</v>
      </c>
      <c r="Y82" s="511">
        <f t="shared" si="19"/>
        <v>4237.6307999999999</v>
      </c>
      <c r="Z82" s="511">
        <f t="shared" si="19"/>
        <v>4449.5123400000002</v>
      </c>
      <c r="AA82" s="511">
        <f t="shared" si="19"/>
        <v>4661.3938799999996</v>
      </c>
      <c r="AB82" s="511">
        <f t="shared" si="19"/>
        <v>4873.275419999999</v>
      </c>
      <c r="AC82" s="511">
        <f t="shared" si="19"/>
        <v>5085.1569599999993</v>
      </c>
      <c r="AD82" s="511">
        <f t="shared" si="19"/>
        <v>5297.0384999999987</v>
      </c>
      <c r="AE82" s="511">
        <f t="shared" si="19"/>
        <v>5508.9200399999991</v>
      </c>
      <c r="AF82" s="511">
        <f t="shared" si="19"/>
        <v>5720.8015799999994</v>
      </c>
      <c r="AG82" s="511">
        <f t="shared" si="19"/>
        <v>5932.6831199999988</v>
      </c>
      <c r="AH82" s="511">
        <f t="shared" si="19"/>
        <v>6144.5646599999991</v>
      </c>
      <c r="AI82" s="511">
        <f t="shared" si="19"/>
        <v>6356.4461999999994</v>
      </c>
      <c r="AJ82" s="511">
        <f t="shared" si="19"/>
        <v>6568.3277399999997</v>
      </c>
      <c r="AK82" s="511">
        <f t="shared" si="19"/>
        <v>6780.20928</v>
      </c>
      <c r="AL82" s="511">
        <f t="shared" si="19"/>
        <v>6992.0908199999994</v>
      </c>
      <c r="AM82" s="511">
        <f t="shared" si="19"/>
        <v>7203.9723599999998</v>
      </c>
      <c r="AN82" s="511">
        <f t="shared" si="19"/>
        <v>7415.8539000000001</v>
      </c>
      <c r="AO82" s="511">
        <f t="shared" si="19"/>
        <v>7627.7354399999986</v>
      </c>
      <c r="AP82" s="511">
        <f t="shared" si="19"/>
        <v>7839.6169799999989</v>
      </c>
      <c r="AQ82" s="511">
        <f t="shared" si="19"/>
        <v>8051.4985199999983</v>
      </c>
      <c r="AR82" s="511">
        <f t="shared" si="19"/>
        <v>8263.3800599999995</v>
      </c>
      <c r="AS82" s="511">
        <f t="shared" si="19"/>
        <v>8475.2615999999998</v>
      </c>
      <c r="AT82" s="511">
        <f t="shared" si="19"/>
        <v>8687.1431399999983</v>
      </c>
      <c r="AU82" s="511">
        <f t="shared" si="19"/>
        <v>8899.0246800000004</v>
      </c>
      <c r="AV82" s="511">
        <f t="shared" si="19"/>
        <v>9110.9062199999989</v>
      </c>
      <c r="AW82" s="511">
        <f t="shared" si="19"/>
        <v>9322.7877599999993</v>
      </c>
      <c r="AX82" s="511">
        <f t="shared" si="19"/>
        <v>9534.6692999999977</v>
      </c>
      <c r="AY82" s="511">
        <f t="shared" si="19"/>
        <v>9746.5508399999981</v>
      </c>
      <c r="AZ82" s="511">
        <f t="shared" si="19"/>
        <v>9958.4323799999984</v>
      </c>
      <c r="BA82" s="511">
        <f t="shared" si="19"/>
        <v>10170.313919999999</v>
      </c>
      <c r="BB82" s="511">
        <f t="shared" si="19"/>
        <v>10382.195459999999</v>
      </c>
      <c r="BC82" s="511">
        <f t="shared" si="19"/>
        <v>10594.076999999997</v>
      </c>
      <c r="BD82" s="511">
        <f t="shared" si="19"/>
        <v>10805.958539999998</v>
      </c>
      <c r="BE82" s="511">
        <f t="shared" si="19"/>
        <v>11017.840079999998</v>
      </c>
      <c r="BF82" s="511">
        <f t="shared" si="19"/>
        <v>11229.721619999998</v>
      </c>
    </row>
    <row r="83" spans="1:58" x14ac:dyDescent="0.25">
      <c r="A83" s="800"/>
      <c r="B83" s="791" t="str">
        <f t="shared" si="10"/>
        <v>КРВ.90.380.ХХХ.4ТГ.24v</v>
      </c>
      <c r="C83" s="792"/>
      <c r="D83" s="196" t="s">
        <v>80</v>
      </c>
      <c r="E83" s="509">
        <v>90</v>
      </c>
      <c r="F83" s="509">
        <v>380</v>
      </c>
      <c r="G83" s="509" t="s">
        <v>139</v>
      </c>
      <c r="H83" s="510"/>
      <c r="I83" s="510"/>
      <c r="J83" s="511"/>
      <c r="K83" s="511"/>
      <c r="L83" s="511">
        <f>((L$70-$H$4)/1000)*IF($C$13=0,$AR$26,$AR$43)*(($C$8/70)^$BC$43)*IF($C$13=1,$AG$44,IF($C$13=2,$AH$44,IF($C$13=3,$AI$44,1)))</f>
        <v>1650.0611399999998</v>
      </c>
      <c r="M83" s="511">
        <f t="shared" ref="M83:BF83" si="20">((M$70-$H$4)/1000)*IF($C$13=0,$AR$26,$AR$43)*(($C$8/70)^$BC$43)*IF($C$13=1,$AG$44,IF($C$13=2,$AH$44,IF($C$13=3,$AI$44,1)))</f>
        <v>1885.7841599999999</v>
      </c>
      <c r="N83" s="511">
        <f t="shared" si="20"/>
        <v>2121.5071800000001</v>
      </c>
      <c r="O83" s="511">
        <f t="shared" si="20"/>
        <v>2357.2302</v>
      </c>
      <c r="P83" s="511">
        <f t="shared" si="20"/>
        <v>2592.9532200000003</v>
      </c>
      <c r="Q83" s="511">
        <f t="shared" si="20"/>
        <v>2828.6762399999993</v>
      </c>
      <c r="R83" s="511">
        <f t="shared" si="20"/>
        <v>3064.3992599999997</v>
      </c>
      <c r="S83" s="511">
        <f t="shared" si="20"/>
        <v>3300.1222799999996</v>
      </c>
      <c r="T83" s="511">
        <f t="shared" si="20"/>
        <v>3535.8453</v>
      </c>
      <c r="U83" s="511">
        <f t="shared" si="20"/>
        <v>3771.5683199999999</v>
      </c>
      <c r="V83" s="511">
        <f t="shared" si="20"/>
        <v>4007.2913399999998</v>
      </c>
      <c r="W83" s="511">
        <f t="shared" si="20"/>
        <v>4243.0143600000001</v>
      </c>
      <c r="X83" s="511">
        <f t="shared" si="20"/>
        <v>4478.7373799999996</v>
      </c>
      <c r="Y83" s="511">
        <f t="shared" si="20"/>
        <v>4714.4603999999999</v>
      </c>
      <c r="Z83" s="511">
        <f t="shared" si="20"/>
        <v>4950.1834200000003</v>
      </c>
      <c r="AA83" s="511">
        <f t="shared" si="20"/>
        <v>5185.9064400000007</v>
      </c>
      <c r="AB83" s="511">
        <f t="shared" si="20"/>
        <v>5421.6294599999992</v>
      </c>
      <c r="AC83" s="511">
        <f t="shared" si="20"/>
        <v>5657.3524799999986</v>
      </c>
      <c r="AD83" s="511">
        <f t="shared" si="20"/>
        <v>5893.075499999999</v>
      </c>
      <c r="AE83" s="511">
        <f t="shared" si="20"/>
        <v>6128.7985199999994</v>
      </c>
      <c r="AF83" s="511">
        <f t="shared" si="20"/>
        <v>6364.5215399999997</v>
      </c>
      <c r="AG83" s="511">
        <f t="shared" si="20"/>
        <v>6600.2445599999992</v>
      </c>
      <c r="AH83" s="511">
        <f t="shared" si="20"/>
        <v>6835.9675799999995</v>
      </c>
      <c r="AI83" s="511">
        <f t="shared" si="20"/>
        <v>7071.6905999999999</v>
      </c>
      <c r="AJ83" s="511">
        <f t="shared" si="20"/>
        <v>7307.4136199999994</v>
      </c>
      <c r="AK83" s="511">
        <f t="shared" si="20"/>
        <v>7543.1366399999997</v>
      </c>
      <c r="AL83" s="511">
        <f t="shared" si="20"/>
        <v>7778.8596599999992</v>
      </c>
      <c r="AM83" s="511">
        <f t="shared" si="20"/>
        <v>8014.5826799999995</v>
      </c>
      <c r="AN83" s="511">
        <f t="shared" si="20"/>
        <v>8250.305699999999</v>
      </c>
      <c r="AO83" s="511">
        <f t="shared" si="20"/>
        <v>8486.0287200000002</v>
      </c>
      <c r="AP83" s="511">
        <f t="shared" si="20"/>
        <v>8721.7517399999997</v>
      </c>
      <c r="AQ83" s="511">
        <f t="shared" si="20"/>
        <v>8957.4747599999992</v>
      </c>
      <c r="AR83" s="511">
        <f t="shared" si="20"/>
        <v>9193.1977799999986</v>
      </c>
      <c r="AS83" s="511">
        <f t="shared" si="20"/>
        <v>9428.9207999999999</v>
      </c>
      <c r="AT83" s="511">
        <f t="shared" si="20"/>
        <v>9664.6438199999993</v>
      </c>
      <c r="AU83" s="511">
        <f t="shared" si="20"/>
        <v>9900.3668400000006</v>
      </c>
      <c r="AV83" s="511">
        <f t="shared" si="20"/>
        <v>10136.08986</v>
      </c>
      <c r="AW83" s="511">
        <f t="shared" si="20"/>
        <v>10371.812880000001</v>
      </c>
      <c r="AX83" s="511">
        <f t="shared" si="20"/>
        <v>10607.535900000001</v>
      </c>
      <c r="AY83" s="511">
        <f t="shared" si="20"/>
        <v>10843.258919999998</v>
      </c>
      <c r="AZ83" s="511">
        <f t="shared" si="20"/>
        <v>11078.981939999998</v>
      </c>
      <c r="BA83" s="511">
        <f t="shared" si="20"/>
        <v>11314.704959999997</v>
      </c>
      <c r="BB83" s="511">
        <f t="shared" si="20"/>
        <v>11550.427979999999</v>
      </c>
      <c r="BC83" s="511">
        <f t="shared" si="20"/>
        <v>11786.150999999998</v>
      </c>
      <c r="BD83" s="511">
        <f t="shared" si="20"/>
        <v>12021.874019999997</v>
      </c>
      <c r="BE83" s="511">
        <f t="shared" si="20"/>
        <v>12257.597039999999</v>
      </c>
      <c r="BF83" s="511">
        <f t="shared" si="20"/>
        <v>12493.320059999998</v>
      </c>
    </row>
    <row r="84" spans="1:58" ht="15.75" thickBot="1" x14ac:dyDescent="0.3">
      <c r="A84" s="800"/>
      <c r="B84" s="813" t="str">
        <f t="shared" si="10"/>
        <v>КРВ.90.420.ХХХ.5ТГ.24v</v>
      </c>
      <c r="C84" s="814"/>
      <c r="D84" s="635" t="s">
        <v>80</v>
      </c>
      <c r="E84" s="512">
        <v>90</v>
      </c>
      <c r="F84" s="512">
        <v>420</v>
      </c>
      <c r="G84" s="512" t="s">
        <v>159</v>
      </c>
      <c r="H84" s="510"/>
      <c r="I84" s="510"/>
      <c r="J84" s="511"/>
      <c r="K84" s="511"/>
      <c r="L84" s="513">
        <f>((L$70-$H$4)/1000)*IF($C$13=0,$AS$26,$AS$43)*(($C$8/70)^$BD$43)*IF($C$13=1,$AG$44,IF($C$13=2,$AH$44,IF($C$13=3,$AI$44,1)))</f>
        <v>1998.6466500000001</v>
      </c>
      <c r="M84" s="513">
        <f t="shared" ref="M84:BF84" si="21">((M$70-$H$4)/1000)*IF($C$13=0,$AS$26,$AS$43)*(($C$8/70)^$BD$43)*IF($C$13=1,$AG$44,IF($C$13=2,$AH$44,IF($C$13=3,$AI$44,1)))</f>
        <v>2284.1676000000002</v>
      </c>
      <c r="N84" s="513">
        <f t="shared" si="21"/>
        <v>2569.6885500000003</v>
      </c>
      <c r="O84" s="513">
        <f t="shared" si="21"/>
        <v>2855.2095000000004</v>
      </c>
      <c r="P84" s="513">
        <f t="shared" si="21"/>
        <v>3140.7304500000005</v>
      </c>
      <c r="Q84" s="513">
        <f t="shared" si="21"/>
        <v>3426.2514000000006</v>
      </c>
      <c r="R84" s="513">
        <f t="shared" si="21"/>
        <v>3711.7723500000002</v>
      </c>
      <c r="S84" s="513">
        <f t="shared" si="21"/>
        <v>3997.2933000000003</v>
      </c>
      <c r="T84" s="513">
        <f t="shared" si="21"/>
        <v>4282.8142500000004</v>
      </c>
      <c r="U84" s="513">
        <f t="shared" si="21"/>
        <v>4568.3352000000004</v>
      </c>
      <c r="V84" s="513">
        <f t="shared" si="21"/>
        <v>4853.8561500000005</v>
      </c>
      <c r="W84" s="513">
        <f t="shared" si="21"/>
        <v>5139.3771000000006</v>
      </c>
      <c r="X84" s="513">
        <f t="shared" si="21"/>
        <v>5424.8980500000007</v>
      </c>
      <c r="Y84" s="513">
        <f t="shared" si="21"/>
        <v>5710.4190000000008</v>
      </c>
      <c r="Z84" s="513">
        <f t="shared" si="21"/>
        <v>5995.93995</v>
      </c>
      <c r="AA84" s="513">
        <f t="shared" si="21"/>
        <v>6281.4609000000009</v>
      </c>
      <c r="AB84" s="513">
        <f t="shared" si="21"/>
        <v>6566.9818500000001</v>
      </c>
      <c r="AC84" s="513">
        <f t="shared" si="21"/>
        <v>6852.5028000000011</v>
      </c>
      <c r="AD84" s="513">
        <f t="shared" si="21"/>
        <v>7138.0237500000003</v>
      </c>
      <c r="AE84" s="513">
        <f t="shared" si="21"/>
        <v>7423.5447000000004</v>
      </c>
      <c r="AF84" s="513">
        <f t="shared" si="21"/>
        <v>7709.0656500000014</v>
      </c>
      <c r="AG84" s="513">
        <f t="shared" si="21"/>
        <v>7994.5866000000005</v>
      </c>
      <c r="AH84" s="513">
        <f t="shared" si="21"/>
        <v>8280.1075500000006</v>
      </c>
      <c r="AI84" s="513">
        <f t="shared" si="21"/>
        <v>8565.6285000000007</v>
      </c>
      <c r="AJ84" s="513">
        <f t="shared" si="21"/>
        <v>8851.1494500000008</v>
      </c>
      <c r="AK84" s="513">
        <f t="shared" si="21"/>
        <v>9136.6704000000009</v>
      </c>
      <c r="AL84" s="513">
        <f t="shared" si="21"/>
        <v>9422.191350000001</v>
      </c>
      <c r="AM84" s="513">
        <f t="shared" si="21"/>
        <v>9707.7123000000011</v>
      </c>
      <c r="AN84" s="513">
        <f t="shared" si="21"/>
        <v>9993.2332500000011</v>
      </c>
      <c r="AO84" s="513">
        <f t="shared" si="21"/>
        <v>10278.754200000001</v>
      </c>
      <c r="AP84" s="513">
        <f t="shared" si="21"/>
        <v>10564.275150000001</v>
      </c>
      <c r="AQ84" s="513">
        <f t="shared" si="21"/>
        <v>10849.796100000001</v>
      </c>
      <c r="AR84" s="513">
        <f t="shared" si="21"/>
        <v>11135.317050000001</v>
      </c>
      <c r="AS84" s="513">
        <f t="shared" si="21"/>
        <v>11420.838000000002</v>
      </c>
      <c r="AT84" s="513">
        <f t="shared" si="21"/>
        <v>11706.358950000002</v>
      </c>
      <c r="AU84" s="513">
        <f t="shared" si="21"/>
        <v>11991.8799</v>
      </c>
      <c r="AV84" s="513">
        <f t="shared" si="21"/>
        <v>12277.40085</v>
      </c>
      <c r="AW84" s="513">
        <f t="shared" si="21"/>
        <v>12562.921800000002</v>
      </c>
      <c r="AX84" s="513">
        <f t="shared" si="21"/>
        <v>12848.44275</v>
      </c>
      <c r="AY84" s="513">
        <f t="shared" si="21"/>
        <v>13133.9637</v>
      </c>
      <c r="AZ84" s="513">
        <f t="shared" si="21"/>
        <v>13419.484650000002</v>
      </c>
      <c r="BA84" s="513">
        <f t="shared" si="21"/>
        <v>13705.005600000002</v>
      </c>
      <c r="BB84" s="513">
        <f t="shared" si="21"/>
        <v>13990.526550000002</v>
      </c>
      <c r="BC84" s="513">
        <f t="shared" si="21"/>
        <v>14276.047500000001</v>
      </c>
      <c r="BD84" s="513">
        <f t="shared" si="21"/>
        <v>14561.568450000001</v>
      </c>
      <c r="BE84" s="513">
        <f t="shared" si="21"/>
        <v>14847.089400000001</v>
      </c>
      <c r="BF84" s="513">
        <f t="shared" si="21"/>
        <v>15132.610350000001</v>
      </c>
    </row>
    <row r="85" spans="1:58" x14ac:dyDescent="0.25">
      <c r="A85" s="800"/>
      <c r="B85" s="793" t="str">
        <f t="shared" si="10"/>
        <v>КРВ.110.240.ХХХ.2ТГ.24v</v>
      </c>
      <c r="C85" s="794"/>
      <c r="D85" s="200" t="s">
        <v>80</v>
      </c>
      <c r="E85" s="636">
        <v>110</v>
      </c>
      <c r="F85" s="636">
        <v>240</v>
      </c>
      <c r="G85" s="636" t="s">
        <v>138</v>
      </c>
      <c r="H85" s="514"/>
      <c r="I85" s="514"/>
      <c r="J85" s="515"/>
      <c r="K85" s="515"/>
      <c r="L85" s="515">
        <f t="shared" ref="L85:BF85" si="22">((L$70-$H$4)/1000)*IF($C$13=0,$AN27,$AN44)*(($C$8/70)^$AY$44)*IF($C$13=1,$AG$51,IF($C$13=2,$AH$51,IF($C$13=3,$AI$51,1)))</f>
        <v>1006.2483329043597</v>
      </c>
      <c r="M85" s="515">
        <f t="shared" si="22"/>
        <v>1149.9980947478398</v>
      </c>
      <c r="N85" s="515">
        <f t="shared" si="22"/>
        <v>1293.74785659132</v>
      </c>
      <c r="O85" s="515">
        <f t="shared" si="22"/>
        <v>1437.4976184347997</v>
      </c>
      <c r="P85" s="515">
        <f t="shared" si="22"/>
        <v>1581.2473802782799</v>
      </c>
      <c r="Q85" s="515">
        <f t="shared" si="22"/>
        <v>1724.9971421217597</v>
      </c>
      <c r="R85" s="515">
        <f t="shared" si="22"/>
        <v>1868.7469039652399</v>
      </c>
      <c r="S85" s="515">
        <f t="shared" si="22"/>
        <v>2012.4966658087194</v>
      </c>
      <c r="T85" s="515">
        <f t="shared" si="22"/>
        <v>2156.2464276521996</v>
      </c>
      <c r="U85" s="515">
        <f t="shared" si="22"/>
        <v>2299.9961894956796</v>
      </c>
      <c r="V85" s="515">
        <f t="shared" si="22"/>
        <v>2443.7459513391595</v>
      </c>
      <c r="W85" s="515">
        <f t="shared" si="22"/>
        <v>2587.49571318264</v>
      </c>
      <c r="X85" s="515">
        <f t="shared" si="22"/>
        <v>2731.245475026119</v>
      </c>
      <c r="Y85" s="515">
        <f t="shared" si="22"/>
        <v>2874.9952368695995</v>
      </c>
      <c r="Z85" s="515">
        <f t="shared" si="22"/>
        <v>3018.7449987130799</v>
      </c>
      <c r="AA85" s="515">
        <f t="shared" si="22"/>
        <v>3162.4947605565599</v>
      </c>
      <c r="AB85" s="515">
        <f t="shared" si="22"/>
        <v>3306.2445224000389</v>
      </c>
      <c r="AC85" s="515">
        <f t="shared" si="22"/>
        <v>3449.9942842435194</v>
      </c>
      <c r="AD85" s="515">
        <f t="shared" si="22"/>
        <v>3593.7440460869993</v>
      </c>
      <c r="AE85" s="515">
        <f t="shared" si="22"/>
        <v>3737.4938079304798</v>
      </c>
      <c r="AF85" s="515">
        <f t="shared" si="22"/>
        <v>3881.2435697739593</v>
      </c>
      <c r="AG85" s="515">
        <f t="shared" si="22"/>
        <v>4024.9933316174388</v>
      </c>
      <c r="AH85" s="515">
        <f t="shared" si="22"/>
        <v>4168.7430934609192</v>
      </c>
      <c r="AI85" s="515">
        <f t="shared" si="22"/>
        <v>4312.4928553043992</v>
      </c>
      <c r="AJ85" s="515">
        <f t="shared" si="22"/>
        <v>4456.2426171478801</v>
      </c>
      <c r="AK85" s="515">
        <f t="shared" si="22"/>
        <v>4599.9923789913591</v>
      </c>
      <c r="AL85" s="515">
        <f t="shared" si="22"/>
        <v>4743.7421408348382</v>
      </c>
      <c r="AM85" s="515">
        <f t="shared" si="22"/>
        <v>4887.4919026783191</v>
      </c>
      <c r="AN85" s="515">
        <f t="shared" si="22"/>
        <v>5031.2416645217991</v>
      </c>
      <c r="AO85" s="515">
        <f t="shared" si="22"/>
        <v>5174.9914263652799</v>
      </c>
      <c r="AP85" s="515">
        <f t="shared" si="22"/>
        <v>5318.741188208759</v>
      </c>
      <c r="AQ85" s="515">
        <f t="shared" si="22"/>
        <v>5462.4909500522381</v>
      </c>
      <c r="AR85" s="515">
        <f t="shared" si="22"/>
        <v>5606.240711895719</v>
      </c>
      <c r="AS85" s="515">
        <f t="shared" si="22"/>
        <v>5749.9904737391989</v>
      </c>
      <c r="AT85" s="515">
        <f t="shared" si="22"/>
        <v>5893.740235582678</v>
      </c>
      <c r="AU85" s="515">
        <f t="shared" si="22"/>
        <v>6037.4899974261598</v>
      </c>
      <c r="AV85" s="515">
        <f t="shared" si="22"/>
        <v>6181.2397592696389</v>
      </c>
      <c r="AW85" s="515">
        <f t="shared" si="22"/>
        <v>6324.9895211131197</v>
      </c>
      <c r="AX85" s="515">
        <f t="shared" si="22"/>
        <v>6468.7392829565988</v>
      </c>
      <c r="AY85" s="515">
        <f t="shared" si="22"/>
        <v>6612.4890448000779</v>
      </c>
      <c r="AZ85" s="515">
        <f t="shared" si="22"/>
        <v>6756.2388066435597</v>
      </c>
      <c r="BA85" s="515">
        <f t="shared" si="22"/>
        <v>6899.9885684870387</v>
      </c>
      <c r="BB85" s="515">
        <f t="shared" si="22"/>
        <v>7043.7383303305187</v>
      </c>
      <c r="BC85" s="515">
        <f t="shared" si="22"/>
        <v>7187.4880921739987</v>
      </c>
      <c r="BD85" s="515">
        <f t="shared" si="22"/>
        <v>7331.2378540174777</v>
      </c>
      <c r="BE85" s="515">
        <f t="shared" si="22"/>
        <v>7474.9876158609595</v>
      </c>
      <c r="BF85" s="515">
        <f t="shared" si="22"/>
        <v>7618.7373777044386</v>
      </c>
    </row>
    <row r="86" spans="1:58" hidden="1" x14ac:dyDescent="0.25">
      <c r="A86" s="800"/>
      <c r="B86" s="795" t="str">
        <f t="shared" si="10"/>
        <v>КРВ.110.260.ХХХ.2ТГ.24v</v>
      </c>
      <c r="C86" s="796"/>
      <c r="D86" s="203" t="s">
        <v>80</v>
      </c>
      <c r="E86" s="637">
        <v>110</v>
      </c>
      <c r="F86" s="637">
        <v>260</v>
      </c>
      <c r="G86" s="637" t="s">
        <v>138</v>
      </c>
      <c r="H86" s="516"/>
      <c r="I86" s="516"/>
      <c r="J86" s="517"/>
      <c r="K86" s="517"/>
      <c r="L86" s="517">
        <f>((L$70-$H$4)/1000)*IF($C$13=0,$AO$27,$AO$44)*(($C$8/70)^$AZ$44)*IF($C$13=1,$AG$45,IF($C$13=2,$AH$45,IF($C$13=3,$AI$45,1)))</f>
        <v>1300.1297400000001</v>
      </c>
      <c r="M86" s="517">
        <f t="shared" ref="M86:BF86" si="23">((M$70-$H$4)/1000)*IF($C$13=0,$AO$27,$AO$44)*(($C$8/70)^$AZ$44)*IF($C$13=1,$AG$45,IF($C$13=2,$AH$45,IF($C$13=3,$AI$45,1)))</f>
        <v>1485.8625599999998</v>
      </c>
      <c r="N86" s="517">
        <f t="shared" si="23"/>
        <v>1671.59538</v>
      </c>
      <c r="O86" s="517">
        <f t="shared" si="23"/>
        <v>1857.3281999999999</v>
      </c>
      <c r="P86" s="517">
        <f t="shared" si="23"/>
        <v>2043.0610200000001</v>
      </c>
      <c r="Q86" s="517">
        <f t="shared" si="23"/>
        <v>2228.7938399999998</v>
      </c>
      <c r="R86" s="517">
        <f t="shared" si="23"/>
        <v>2414.52666</v>
      </c>
      <c r="S86" s="517">
        <f t="shared" si="23"/>
        <v>2600.2594800000002</v>
      </c>
      <c r="T86" s="517">
        <f t="shared" si="23"/>
        <v>2785.9922999999999</v>
      </c>
      <c r="U86" s="517">
        <f t="shared" si="23"/>
        <v>2971.7251199999996</v>
      </c>
      <c r="V86" s="517">
        <f t="shared" si="23"/>
        <v>3157.4579399999998</v>
      </c>
      <c r="W86" s="517">
        <f t="shared" si="23"/>
        <v>3343.19076</v>
      </c>
      <c r="X86" s="517">
        <f t="shared" si="23"/>
        <v>3528.9235800000001</v>
      </c>
      <c r="Y86" s="517">
        <f t="shared" si="23"/>
        <v>3714.6563999999998</v>
      </c>
      <c r="Z86" s="517">
        <f t="shared" si="23"/>
        <v>3900.3892199999996</v>
      </c>
      <c r="AA86" s="517">
        <f t="shared" si="23"/>
        <v>4086.1220400000002</v>
      </c>
      <c r="AB86" s="517">
        <f t="shared" si="23"/>
        <v>4271.8548599999995</v>
      </c>
      <c r="AC86" s="517">
        <f t="shared" si="23"/>
        <v>4457.5876799999996</v>
      </c>
      <c r="AD86" s="517">
        <f t="shared" si="23"/>
        <v>4643.3204999999998</v>
      </c>
      <c r="AE86" s="517">
        <f t="shared" si="23"/>
        <v>4829.05332</v>
      </c>
      <c r="AF86" s="517">
        <f t="shared" si="23"/>
        <v>5014.7861400000002</v>
      </c>
      <c r="AG86" s="517">
        <f t="shared" si="23"/>
        <v>5200.5189600000003</v>
      </c>
      <c r="AH86" s="517">
        <f t="shared" si="23"/>
        <v>5386.2517799999996</v>
      </c>
      <c r="AI86" s="517">
        <f t="shared" si="23"/>
        <v>5571.9845999999998</v>
      </c>
      <c r="AJ86" s="517">
        <f t="shared" si="23"/>
        <v>5757.7174199999999</v>
      </c>
      <c r="AK86" s="517">
        <f t="shared" si="23"/>
        <v>5943.4502399999992</v>
      </c>
      <c r="AL86" s="517">
        <f t="shared" si="23"/>
        <v>6129.1830599999994</v>
      </c>
      <c r="AM86" s="517">
        <f t="shared" si="23"/>
        <v>6314.9158799999996</v>
      </c>
      <c r="AN86" s="517">
        <f t="shared" si="23"/>
        <v>6500.6487000000006</v>
      </c>
      <c r="AO86" s="517">
        <f t="shared" si="23"/>
        <v>6686.3815199999999</v>
      </c>
      <c r="AP86" s="517">
        <f t="shared" si="23"/>
        <v>6872.1143400000001</v>
      </c>
      <c r="AQ86" s="517">
        <f t="shared" si="23"/>
        <v>7057.8471600000003</v>
      </c>
      <c r="AR86" s="517">
        <f t="shared" si="23"/>
        <v>7243.5799799999995</v>
      </c>
      <c r="AS86" s="517">
        <f t="shared" si="23"/>
        <v>7429.3127999999997</v>
      </c>
      <c r="AT86" s="517">
        <f t="shared" si="23"/>
        <v>7615.0456199999999</v>
      </c>
      <c r="AU86" s="517">
        <f t="shared" si="23"/>
        <v>7800.7784399999991</v>
      </c>
      <c r="AV86" s="517">
        <f t="shared" si="23"/>
        <v>7986.5112599999993</v>
      </c>
      <c r="AW86" s="517">
        <f t="shared" si="23"/>
        <v>8172.2440800000004</v>
      </c>
      <c r="AX86" s="517">
        <f t="shared" si="23"/>
        <v>8357.9768999999997</v>
      </c>
      <c r="AY86" s="517">
        <f t="shared" si="23"/>
        <v>8543.7097199999989</v>
      </c>
      <c r="AZ86" s="517">
        <f t="shared" si="23"/>
        <v>8729.44254</v>
      </c>
      <c r="BA86" s="517">
        <f t="shared" si="23"/>
        <v>8915.1753599999993</v>
      </c>
      <c r="BB86" s="517">
        <f t="shared" si="23"/>
        <v>9100.9081800000004</v>
      </c>
      <c r="BC86" s="517">
        <f t="shared" si="23"/>
        <v>9286.6409999999996</v>
      </c>
      <c r="BD86" s="517">
        <f t="shared" si="23"/>
        <v>9472.3738199999989</v>
      </c>
      <c r="BE86" s="517">
        <f t="shared" si="23"/>
        <v>9658.10664</v>
      </c>
      <c r="BF86" s="517">
        <f t="shared" si="23"/>
        <v>9843.8394599999992</v>
      </c>
    </row>
    <row r="87" spans="1:58" x14ac:dyDescent="0.25">
      <c r="A87" s="800"/>
      <c r="B87" s="795" t="str">
        <f t="shared" si="10"/>
        <v>КРВ.110.290.ХХХ.3ТГ.24v</v>
      </c>
      <c r="C87" s="796"/>
      <c r="D87" s="203" t="s">
        <v>80</v>
      </c>
      <c r="E87" s="637">
        <v>110</v>
      </c>
      <c r="F87" s="637">
        <v>290</v>
      </c>
      <c r="G87" s="637" t="s">
        <v>143</v>
      </c>
      <c r="H87" s="516"/>
      <c r="I87" s="516"/>
      <c r="J87" s="517"/>
      <c r="K87" s="517"/>
      <c r="L87" s="517">
        <f>((L$70-$H$4)/1000)*IF($C$13=0,$AP$27,$AP$44)*(($C$8/70)^$BA$44)*IF($C$13=1,$AG$45,IF($C$13=2,$AH$45,IF($C$13=3,$AI$45,1)))</f>
        <v>1620.6582913675161</v>
      </c>
      <c r="M87" s="517">
        <f t="shared" ref="M87:BF87" si="24">((M$70-$H$4)/1000)*IF($C$13=0,$AP$27,$AP$44)*(($C$8/70)^$BA$44)*IF($C$13=1,$AG$45,IF($C$13=2,$AH$45,IF($C$13=3,$AI$45,1)))</f>
        <v>1852.1809044200184</v>
      </c>
      <c r="N87" s="517">
        <f t="shared" si="24"/>
        <v>2083.7035174725206</v>
      </c>
      <c r="O87" s="517">
        <f t="shared" si="24"/>
        <v>2315.2261305250231</v>
      </c>
      <c r="P87" s="517">
        <f t="shared" si="24"/>
        <v>2546.7487435775256</v>
      </c>
      <c r="Q87" s="517">
        <f t="shared" si="24"/>
        <v>2778.2713566300272</v>
      </c>
      <c r="R87" s="517">
        <f t="shared" si="24"/>
        <v>3009.7939696825297</v>
      </c>
      <c r="S87" s="517">
        <f t="shared" si="24"/>
        <v>3241.3165827350322</v>
      </c>
      <c r="T87" s="517">
        <f t="shared" si="24"/>
        <v>3472.8391957875342</v>
      </c>
      <c r="U87" s="517">
        <f t="shared" si="24"/>
        <v>3704.3618088400367</v>
      </c>
      <c r="V87" s="517">
        <f t="shared" si="24"/>
        <v>3935.8844218925387</v>
      </c>
      <c r="W87" s="517">
        <f t="shared" si="24"/>
        <v>4167.4070349450412</v>
      </c>
      <c r="X87" s="517">
        <f t="shared" si="24"/>
        <v>4398.9296479975428</v>
      </c>
      <c r="Y87" s="517">
        <f t="shared" si="24"/>
        <v>4630.4522610500462</v>
      </c>
      <c r="Z87" s="517">
        <f t="shared" si="24"/>
        <v>4861.9748741025487</v>
      </c>
      <c r="AA87" s="517">
        <f t="shared" si="24"/>
        <v>5093.4974871550512</v>
      </c>
      <c r="AB87" s="517">
        <f t="shared" si="24"/>
        <v>5325.0201002075519</v>
      </c>
      <c r="AC87" s="517">
        <f t="shared" si="24"/>
        <v>5556.5427132600544</v>
      </c>
      <c r="AD87" s="517">
        <f t="shared" si="24"/>
        <v>5788.0653263125578</v>
      </c>
      <c r="AE87" s="517">
        <f t="shared" si="24"/>
        <v>6019.5879393650594</v>
      </c>
      <c r="AF87" s="517">
        <f t="shared" si="24"/>
        <v>6251.1105524175618</v>
      </c>
      <c r="AG87" s="517">
        <f t="shared" si="24"/>
        <v>6482.6331654700643</v>
      </c>
      <c r="AH87" s="517">
        <f t="shared" si="24"/>
        <v>6714.1557785225659</v>
      </c>
      <c r="AI87" s="517">
        <f t="shared" si="24"/>
        <v>6945.6783915750684</v>
      </c>
      <c r="AJ87" s="517">
        <f t="shared" si="24"/>
        <v>7177.2010046275718</v>
      </c>
      <c r="AK87" s="517">
        <f t="shared" si="24"/>
        <v>7408.7236176800734</v>
      </c>
      <c r="AL87" s="517">
        <f t="shared" si="24"/>
        <v>7640.2462307325759</v>
      </c>
      <c r="AM87" s="517">
        <f t="shared" si="24"/>
        <v>7871.7688437850775</v>
      </c>
      <c r="AN87" s="517">
        <f t="shared" si="24"/>
        <v>8103.29145683758</v>
      </c>
      <c r="AO87" s="517">
        <f t="shared" si="24"/>
        <v>8334.8140698900825</v>
      </c>
      <c r="AP87" s="517">
        <f t="shared" si="24"/>
        <v>8566.336682942585</v>
      </c>
      <c r="AQ87" s="517">
        <f t="shared" si="24"/>
        <v>8797.8592959950856</v>
      </c>
      <c r="AR87" s="517">
        <f t="shared" si="24"/>
        <v>9029.3819090475899</v>
      </c>
      <c r="AS87" s="517">
        <f t="shared" si="24"/>
        <v>9260.9045221000924</v>
      </c>
      <c r="AT87" s="517">
        <f t="shared" si="24"/>
        <v>9492.4271351525931</v>
      </c>
      <c r="AU87" s="517">
        <f t="shared" si="24"/>
        <v>9723.9497482050974</v>
      </c>
      <c r="AV87" s="517">
        <f t="shared" si="24"/>
        <v>9955.4723612575981</v>
      </c>
      <c r="AW87" s="517">
        <f t="shared" si="24"/>
        <v>10186.994974310102</v>
      </c>
      <c r="AX87" s="517">
        <f t="shared" si="24"/>
        <v>10418.517587362603</v>
      </c>
      <c r="AY87" s="517">
        <f t="shared" si="24"/>
        <v>10650.040200415104</v>
      </c>
      <c r="AZ87" s="517">
        <f t="shared" si="24"/>
        <v>10881.562813467608</v>
      </c>
      <c r="BA87" s="517">
        <f t="shared" si="24"/>
        <v>11113.085426520109</v>
      </c>
      <c r="BB87" s="517">
        <f t="shared" si="24"/>
        <v>11344.608039572615</v>
      </c>
      <c r="BC87" s="517">
        <f t="shared" si="24"/>
        <v>11576.130652625116</v>
      </c>
      <c r="BD87" s="517">
        <f t="shared" si="24"/>
        <v>11807.653265677616</v>
      </c>
      <c r="BE87" s="517">
        <f t="shared" si="24"/>
        <v>12039.175878730119</v>
      </c>
      <c r="BF87" s="517">
        <f t="shared" si="24"/>
        <v>12270.698491782621</v>
      </c>
    </row>
    <row r="88" spans="1:58" x14ac:dyDescent="0.25">
      <c r="A88" s="800"/>
      <c r="B88" s="795" t="str">
        <f t="shared" si="10"/>
        <v>КРВ.110.340.ХХХ.4ТГ.24v</v>
      </c>
      <c r="C88" s="796"/>
      <c r="D88" s="203" t="s">
        <v>80</v>
      </c>
      <c r="E88" s="637">
        <v>110</v>
      </c>
      <c r="F88" s="637">
        <v>340</v>
      </c>
      <c r="G88" s="637" t="s">
        <v>139</v>
      </c>
      <c r="H88" s="516"/>
      <c r="I88" s="516"/>
      <c r="J88" s="517"/>
      <c r="K88" s="517"/>
      <c r="L88" s="517">
        <f>((L$70-$H$4)/1000)*IF($C$13=0,$AQ$27,$AQ$44)*(($C$8/70)^$BB$44)*IF($C$13=1,$AG$45,IF($C$13=2,$AH$45,IF($C$13=3,$AI$45,1)))</f>
        <v>1838.2262577350323</v>
      </c>
      <c r="M88" s="517">
        <f t="shared" ref="M88:BF88" si="25">((M$70-$H$4)/1000)*IF($C$13=0,$AQ$27,$AQ$44)*(($C$8/70)^$BB$44)*IF($C$13=1,$AG$45,IF($C$13=2,$AH$45,IF($C$13=3,$AI$45,1)))</f>
        <v>2100.8300088400374</v>
      </c>
      <c r="N88" s="517">
        <f t="shared" si="25"/>
        <v>2363.4337599450419</v>
      </c>
      <c r="O88" s="517">
        <f t="shared" si="25"/>
        <v>2626.0375110500463</v>
      </c>
      <c r="P88" s="517">
        <f t="shared" si="25"/>
        <v>2888.6412621550512</v>
      </c>
      <c r="Q88" s="517">
        <f t="shared" si="25"/>
        <v>3151.2450132600557</v>
      </c>
      <c r="R88" s="517">
        <f t="shared" si="25"/>
        <v>3413.8487643650606</v>
      </c>
      <c r="S88" s="517">
        <f t="shared" si="25"/>
        <v>3676.4525154700646</v>
      </c>
      <c r="T88" s="517">
        <f t="shared" si="25"/>
        <v>3939.0562665750699</v>
      </c>
      <c r="U88" s="517">
        <f t="shared" si="25"/>
        <v>4201.6600176800748</v>
      </c>
      <c r="V88" s="517">
        <f t="shared" si="25"/>
        <v>4464.2637687850784</v>
      </c>
      <c r="W88" s="517">
        <f t="shared" si="25"/>
        <v>4726.8675198900837</v>
      </c>
      <c r="X88" s="517">
        <f t="shared" si="25"/>
        <v>4989.4712709950882</v>
      </c>
      <c r="Y88" s="517">
        <f t="shared" si="25"/>
        <v>5252.0750221000926</v>
      </c>
      <c r="Z88" s="517">
        <f t="shared" si="25"/>
        <v>5514.678773205098</v>
      </c>
      <c r="AA88" s="517">
        <f t="shared" si="25"/>
        <v>5777.2825243101024</v>
      </c>
      <c r="AB88" s="517">
        <f t="shared" si="25"/>
        <v>6039.886275415106</v>
      </c>
      <c r="AC88" s="517">
        <f t="shared" si="25"/>
        <v>6302.4900265201113</v>
      </c>
      <c r="AD88" s="517">
        <f t="shared" si="25"/>
        <v>6565.0937776251158</v>
      </c>
      <c r="AE88" s="517">
        <f t="shared" si="25"/>
        <v>6827.6975287301211</v>
      </c>
      <c r="AF88" s="517">
        <f t="shared" si="25"/>
        <v>7090.3012798351265</v>
      </c>
      <c r="AG88" s="517">
        <f t="shared" si="25"/>
        <v>7352.9050309401291</v>
      </c>
      <c r="AH88" s="517">
        <f t="shared" si="25"/>
        <v>7615.5087820451345</v>
      </c>
      <c r="AI88" s="517">
        <f t="shared" si="25"/>
        <v>7878.1125331501398</v>
      </c>
      <c r="AJ88" s="517">
        <f t="shared" si="25"/>
        <v>8140.7162842551434</v>
      </c>
      <c r="AK88" s="517">
        <f t="shared" si="25"/>
        <v>8403.3200353601496</v>
      </c>
      <c r="AL88" s="517">
        <f t="shared" si="25"/>
        <v>8665.9237864651514</v>
      </c>
      <c r="AM88" s="517">
        <f t="shared" si="25"/>
        <v>8928.5275375701567</v>
      </c>
      <c r="AN88" s="517">
        <f t="shared" si="25"/>
        <v>9191.1312886751621</v>
      </c>
      <c r="AO88" s="517">
        <f t="shared" si="25"/>
        <v>9453.7350397801674</v>
      </c>
      <c r="AP88" s="517">
        <f t="shared" si="25"/>
        <v>9716.3387908851728</v>
      </c>
      <c r="AQ88" s="517">
        <f t="shared" si="25"/>
        <v>9978.9425419901763</v>
      </c>
      <c r="AR88" s="517">
        <f t="shared" si="25"/>
        <v>10241.54629309518</v>
      </c>
      <c r="AS88" s="517">
        <f t="shared" si="25"/>
        <v>10504.150044200185</v>
      </c>
      <c r="AT88" s="517">
        <f t="shared" si="25"/>
        <v>10766.753795305189</v>
      </c>
      <c r="AU88" s="517">
        <f t="shared" si="25"/>
        <v>11029.357546410196</v>
      </c>
      <c r="AV88" s="517">
        <f t="shared" si="25"/>
        <v>11291.961297515199</v>
      </c>
      <c r="AW88" s="517">
        <f t="shared" si="25"/>
        <v>11554.565048620205</v>
      </c>
      <c r="AX88" s="517">
        <f t="shared" si="25"/>
        <v>11817.16879972521</v>
      </c>
      <c r="AY88" s="517">
        <f t="shared" si="25"/>
        <v>12079.772550830212</v>
      </c>
      <c r="AZ88" s="517">
        <f t="shared" si="25"/>
        <v>12342.376301935217</v>
      </c>
      <c r="BA88" s="517">
        <f t="shared" si="25"/>
        <v>12604.980053040223</v>
      </c>
      <c r="BB88" s="517">
        <f t="shared" si="25"/>
        <v>12867.583804145228</v>
      </c>
      <c r="BC88" s="517">
        <f t="shared" si="25"/>
        <v>13130.187555250232</v>
      </c>
      <c r="BD88" s="517">
        <f t="shared" si="25"/>
        <v>13392.791306355237</v>
      </c>
      <c r="BE88" s="517">
        <f t="shared" si="25"/>
        <v>13655.395057460242</v>
      </c>
      <c r="BF88" s="517">
        <f t="shared" si="25"/>
        <v>13917.998808565244</v>
      </c>
    </row>
    <row r="89" spans="1:58" x14ac:dyDescent="0.25">
      <c r="A89" s="800"/>
      <c r="B89" s="795" t="str">
        <f t="shared" si="10"/>
        <v>КРВ.110.380.ХХХ.4ТГ.24v</v>
      </c>
      <c r="C89" s="796"/>
      <c r="D89" s="203" t="s">
        <v>80</v>
      </c>
      <c r="E89" s="637">
        <v>110</v>
      </c>
      <c r="F89" s="637">
        <v>380</v>
      </c>
      <c r="G89" s="637" t="s">
        <v>139</v>
      </c>
      <c r="H89" s="516"/>
      <c r="I89" s="516"/>
      <c r="J89" s="517"/>
      <c r="K89" s="517"/>
      <c r="L89" s="517">
        <f>((L$70-$H$4)/1000)*IF($C$13=0,$AR$27,$AR$44)*(($C$8/70)^$BC$44)*IF($C$13=1,$AG$45,IF($C$13=2,$AH$45,IF($C$13=3,$AI$45,1)))</f>
        <v>2012.4676859116771</v>
      </c>
      <c r="M89" s="517">
        <f t="shared" ref="M89:BF89" si="26">((M$70-$H$4)/1000)*IF($C$13=0,$AR$27,$AR$44)*(($C$8/70)^$BC$44)*IF($C$13=1,$AG$45,IF($C$13=2,$AH$45,IF($C$13=3,$AI$45,1)))</f>
        <v>2299.9630696133454</v>
      </c>
      <c r="N89" s="517">
        <f t="shared" si="26"/>
        <v>2587.4584533150137</v>
      </c>
      <c r="O89" s="517">
        <f t="shared" si="26"/>
        <v>2874.9538370166815</v>
      </c>
      <c r="P89" s="517">
        <f t="shared" si="26"/>
        <v>3162.4492207183503</v>
      </c>
      <c r="Q89" s="517">
        <f t="shared" si="26"/>
        <v>3449.9446044200181</v>
      </c>
      <c r="R89" s="517">
        <f t="shared" si="26"/>
        <v>3737.4399881216859</v>
      </c>
      <c r="S89" s="517">
        <f t="shared" si="26"/>
        <v>4024.9353718233542</v>
      </c>
      <c r="T89" s="517">
        <f t="shared" si="26"/>
        <v>4312.4307555250225</v>
      </c>
      <c r="U89" s="517">
        <f t="shared" si="26"/>
        <v>4599.9261392266908</v>
      </c>
      <c r="V89" s="517">
        <f t="shared" si="26"/>
        <v>4887.4215229283591</v>
      </c>
      <c r="W89" s="517">
        <f t="shared" si="26"/>
        <v>5174.9169066300274</v>
      </c>
      <c r="X89" s="517">
        <f t="shared" si="26"/>
        <v>5462.4122903316947</v>
      </c>
      <c r="Y89" s="517">
        <f t="shared" si="26"/>
        <v>5749.907674033363</v>
      </c>
      <c r="Z89" s="517">
        <f t="shared" si="26"/>
        <v>6037.4030577350322</v>
      </c>
      <c r="AA89" s="517">
        <f t="shared" si="26"/>
        <v>6324.8984414367005</v>
      </c>
      <c r="AB89" s="517">
        <f t="shared" si="26"/>
        <v>6612.3938251383679</v>
      </c>
      <c r="AC89" s="517">
        <f t="shared" si="26"/>
        <v>6899.8892088400362</v>
      </c>
      <c r="AD89" s="517">
        <f t="shared" si="26"/>
        <v>7187.3845925417045</v>
      </c>
      <c r="AE89" s="517">
        <f t="shared" si="26"/>
        <v>7474.8799762433719</v>
      </c>
      <c r="AF89" s="517">
        <f t="shared" si="26"/>
        <v>7762.3753599450411</v>
      </c>
      <c r="AG89" s="517">
        <f t="shared" si="26"/>
        <v>8049.8707436467084</v>
      </c>
      <c r="AH89" s="517">
        <f t="shared" si="26"/>
        <v>8337.3661273483758</v>
      </c>
      <c r="AI89" s="517">
        <f t="shared" si="26"/>
        <v>8624.861511050045</v>
      </c>
      <c r="AJ89" s="517">
        <f t="shared" si="26"/>
        <v>8912.3568947517142</v>
      </c>
      <c r="AK89" s="517">
        <f t="shared" si="26"/>
        <v>9199.8522784533816</v>
      </c>
      <c r="AL89" s="517">
        <f t="shared" si="26"/>
        <v>9487.347662155049</v>
      </c>
      <c r="AM89" s="517">
        <f t="shared" si="26"/>
        <v>9774.8430458567182</v>
      </c>
      <c r="AN89" s="517">
        <f t="shared" si="26"/>
        <v>10062.338429558386</v>
      </c>
      <c r="AO89" s="517">
        <f t="shared" si="26"/>
        <v>10349.833813260055</v>
      </c>
      <c r="AP89" s="517">
        <f t="shared" si="26"/>
        <v>10637.329196961722</v>
      </c>
      <c r="AQ89" s="517">
        <f t="shared" si="26"/>
        <v>10924.824580663389</v>
      </c>
      <c r="AR89" s="517">
        <f t="shared" si="26"/>
        <v>11212.319964365059</v>
      </c>
      <c r="AS89" s="517">
        <f t="shared" si="26"/>
        <v>11499.815348066726</v>
      </c>
      <c r="AT89" s="517">
        <f t="shared" si="26"/>
        <v>11787.310731768393</v>
      </c>
      <c r="AU89" s="517">
        <f t="shared" si="26"/>
        <v>12074.806115470064</v>
      </c>
      <c r="AV89" s="517">
        <f t="shared" si="26"/>
        <v>12362.301499171732</v>
      </c>
      <c r="AW89" s="517">
        <f t="shared" si="26"/>
        <v>12649.796882873401</v>
      </c>
      <c r="AX89" s="517">
        <f t="shared" si="26"/>
        <v>12937.292266575068</v>
      </c>
      <c r="AY89" s="517">
        <f t="shared" si="26"/>
        <v>13224.787650276736</v>
      </c>
      <c r="AZ89" s="517">
        <f t="shared" si="26"/>
        <v>13512.283033978405</v>
      </c>
      <c r="BA89" s="517">
        <f t="shared" si="26"/>
        <v>13799.778417680072</v>
      </c>
      <c r="BB89" s="517">
        <f t="shared" si="26"/>
        <v>14087.273801381742</v>
      </c>
      <c r="BC89" s="517">
        <f t="shared" si="26"/>
        <v>14374.769185083409</v>
      </c>
      <c r="BD89" s="517">
        <f t="shared" si="26"/>
        <v>14662.264568785075</v>
      </c>
      <c r="BE89" s="517">
        <f t="shared" si="26"/>
        <v>14949.759952486744</v>
      </c>
      <c r="BF89" s="517">
        <f t="shared" si="26"/>
        <v>15237.255336188411</v>
      </c>
    </row>
    <row r="90" spans="1:58" ht="15.75" thickBot="1" x14ac:dyDescent="0.3">
      <c r="A90" s="801"/>
      <c r="B90" s="823" t="str">
        <f t="shared" si="10"/>
        <v>КРВ.110.420.ХХХ.5ТГ.24v</v>
      </c>
      <c r="C90" s="824"/>
      <c r="D90" s="638" t="s">
        <v>80</v>
      </c>
      <c r="E90" s="639">
        <v>110</v>
      </c>
      <c r="F90" s="639">
        <v>420</v>
      </c>
      <c r="G90" s="639" t="s">
        <v>159</v>
      </c>
      <c r="H90" s="516"/>
      <c r="I90" s="516"/>
      <c r="J90" s="517"/>
      <c r="K90" s="517"/>
      <c r="L90" s="518">
        <f>((L$70-$H$4)/1000)*IF($C$13=0,$AS$27,$AS$44)*(($C$8/70)^$BD$44)*IF($C$13=1,$AG$45,IF($C$13=2,$AH$45,IF($C$13=3,$AI$45,1)))</f>
        <v>2405.3800254971538</v>
      </c>
      <c r="M90" s="518">
        <f t="shared" ref="M90:BF90" si="27">((M$70-$H$4)/1000)*IF($C$13=0,$AS$27,$AS$44)*(($C$8/70)^$BD$44)*IF($C$13=1,$AG$45,IF($C$13=2,$AH$45,IF($C$13=3,$AI$45,1)))</f>
        <v>2749.005743425319</v>
      </c>
      <c r="N90" s="518">
        <f t="shared" si="27"/>
        <v>3092.6314613534832</v>
      </c>
      <c r="O90" s="518">
        <f t="shared" si="27"/>
        <v>3436.2571792816484</v>
      </c>
      <c r="P90" s="518">
        <f t="shared" si="27"/>
        <v>3779.8828972098131</v>
      </c>
      <c r="Q90" s="518">
        <f t="shared" si="27"/>
        <v>4123.5086151379774</v>
      </c>
      <c r="R90" s="518">
        <f t="shared" si="27"/>
        <v>4467.134333066143</v>
      </c>
      <c r="S90" s="518">
        <f t="shared" si="27"/>
        <v>4810.7600509943077</v>
      </c>
      <c r="T90" s="518">
        <f t="shared" si="27"/>
        <v>5154.3857689224733</v>
      </c>
      <c r="U90" s="518">
        <f t="shared" si="27"/>
        <v>5498.011486850638</v>
      </c>
      <c r="V90" s="518">
        <f t="shared" si="27"/>
        <v>5841.6372047788018</v>
      </c>
      <c r="W90" s="518">
        <f t="shared" si="27"/>
        <v>6185.2629227069665</v>
      </c>
      <c r="X90" s="518">
        <f t="shared" si="27"/>
        <v>6528.8886406351321</v>
      </c>
      <c r="Y90" s="518">
        <f t="shared" si="27"/>
        <v>6872.5143585632968</v>
      </c>
      <c r="Z90" s="518">
        <f t="shared" si="27"/>
        <v>7216.1400764914615</v>
      </c>
      <c r="AA90" s="518">
        <f t="shared" si="27"/>
        <v>7559.7657944196262</v>
      </c>
      <c r="AB90" s="518">
        <f t="shared" si="27"/>
        <v>7903.39151234779</v>
      </c>
      <c r="AC90" s="518">
        <f t="shared" si="27"/>
        <v>8247.0172302759547</v>
      </c>
      <c r="AD90" s="518">
        <f t="shared" si="27"/>
        <v>8590.6429482041203</v>
      </c>
      <c r="AE90" s="518">
        <f t="shared" si="27"/>
        <v>8934.2686661322859</v>
      </c>
      <c r="AF90" s="518">
        <f t="shared" si="27"/>
        <v>9277.8943840604516</v>
      </c>
      <c r="AG90" s="518">
        <f t="shared" si="27"/>
        <v>9621.5201019886154</v>
      </c>
      <c r="AH90" s="518">
        <f t="shared" si="27"/>
        <v>9965.145819916781</v>
      </c>
      <c r="AI90" s="518">
        <f t="shared" si="27"/>
        <v>10308.771537844947</v>
      </c>
      <c r="AJ90" s="518">
        <f t="shared" si="27"/>
        <v>10652.39725577311</v>
      </c>
      <c r="AK90" s="518">
        <f t="shared" si="27"/>
        <v>10996.022973701276</v>
      </c>
      <c r="AL90" s="518">
        <f t="shared" si="27"/>
        <v>11339.64869162944</v>
      </c>
      <c r="AM90" s="518">
        <f t="shared" si="27"/>
        <v>11683.274409557604</v>
      </c>
      <c r="AN90" s="518">
        <f t="shared" si="27"/>
        <v>12026.900127485769</v>
      </c>
      <c r="AO90" s="518">
        <f t="shared" si="27"/>
        <v>12370.525845413933</v>
      </c>
      <c r="AP90" s="518">
        <f t="shared" si="27"/>
        <v>12714.1515633421</v>
      </c>
      <c r="AQ90" s="518">
        <f t="shared" si="27"/>
        <v>13057.777281270264</v>
      </c>
      <c r="AR90" s="518">
        <f t="shared" si="27"/>
        <v>13401.402999198428</v>
      </c>
      <c r="AS90" s="518">
        <f t="shared" si="27"/>
        <v>13745.028717126594</v>
      </c>
      <c r="AT90" s="518">
        <f t="shared" si="27"/>
        <v>14088.654435054757</v>
      </c>
      <c r="AU90" s="518">
        <f t="shared" si="27"/>
        <v>14432.280152982923</v>
      </c>
      <c r="AV90" s="518">
        <f t="shared" si="27"/>
        <v>14775.905870911087</v>
      </c>
      <c r="AW90" s="518">
        <f t="shared" si="27"/>
        <v>15119.531588839252</v>
      </c>
      <c r="AX90" s="518">
        <f t="shared" si="27"/>
        <v>15463.157306767416</v>
      </c>
      <c r="AY90" s="518">
        <f t="shared" si="27"/>
        <v>15806.78302469558</v>
      </c>
      <c r="AZ90" s="518">
        <f t="shared" si="27"/>
        <v>16150.408742623747</v>
      </c>
      <c r="BA90" s="518">
        <f t="shared" si="27"/>
        <v>16494.034460551909</v>
      </c>
      <c r="BB90" s="518">
        <f t="shared" si="27"/>
        <v>16837.660178480081</v>
      </c>
      <c r="BC90" s="518">
        <f t="shared" si="27"/>
        <v>17181.285896408241</v>
      </c>
      <c r="BD90" s="518">
        <f t="shared" si="27"/>
        <v>17524.911614336404</v>
      </c>
      <c r="BE90" s="518">
        <f t="shared" si="27"/>
        <v>17868.537332264572</v>
      </c>
      <c r="BF90" s="518">
        <f t="shared" si="27"/>
        <v>18212.163050192736</v>
      </c>
    </row>
    <row r="91" spans="1:58" x14ac:dyDescent="0.25">
      <c r="A91" s="802"/>
      <c r="B91" s="785" t="str">
        <f t="shared" si="10"/>
        <v>КРВ.140.240.ХХХ.4ТК.24v</v>
      </c>
      <c r="C91" s="786"/>
      <c r="D91" s="206" t="s">
        <v>80</v>
      </c>
      <c r="E91" s="519">
        <v>140</v>
      </c>
      <c r="F91" s="519">
        <v>240</v>
      </c>
      <c r="G91" s="519" t="s">
        <v>140</v>
      </c>
      <c r="H91" s="520"/>
      <c r="I91" s="520"/>
      <c r="J91" s="521"/>
      <c r="K91" s="521"/>
      <c r="L91" s="521">
        <f>((L$70-$H$4)/1000)*IF($C$13=0,$AN$29,$AN$46)*(($C$8/70)^$AY$46)*IF($C$13=1,$AG$48,IF($C$13=2,$AH$48,IF($C$13=3,$AI$48,1)))</f>
        <v>1356.1533894999998</v>
      </c>
      <c r="M91" s="521">
        <f t="shared" ref="M91:BF91" si="28">((M$70-$H$4)/1000)*IF($C$13=0,$AN$29,$AN$46)*(($C$8/70)^$AY$46)*IF($C$13=1,$AG$48,IF($C$13=2,$AH$48,IF($C$13=3,$AI$48,1)))</f>
        <v>1549.889588</v>
      </c>
      <c r="N91" s="521">
        <f t="shared" si="28"/>
        <v>1743.6257864999998</v>
      </c>
      <c r="O91" s="521">
        <f t="shared" si="28"/>
        <v>1937.3619849999998</v>
      </c>
      <c r="P91" s="521">
        <f t="shared" si="28"/>
        <v>2131.0981835000002</v>
      </c>
      <c r="Q91" s="521">
        <f t="shared" si="28"/>
        <v>2324.834382</v>
      </c>
      <c r="R91" s="521">
        <f t="shared" si="28"/>
        <v>2518.5705804999998</v>
      </c>
      <c r="S91" s="521">
        <f t="shared" si="28"/>
        <v>2712.3067789999996</v>
      </c>
      <c r="T91" s="521">
        <f t="shared" si="28"/>
        <v>2906.0429774999998</v>
      </c>
      <c r="U91" s="521">
        <f t="shared" si="28"/>
        <v>3099.779176</v>
      </c>
      <c r="V91" s="521">
        <f t="shared" si="28"/>
        <v>3293.5153744999998</v>
      </c>
      <c r="W91" s="521">
        <f t="shared" si="28"/>
        <v>3487.2515729999996</v>
      </c>
      <c r="X91" s="521">
        <f t="shared" si="28"/>
        <v>3680.9877714999993</v>
      </c>
      <c r="Y91" s="521">
        <f t="shared" si="28"/>
        <v>3874.7239699999996</v>
      </c>
      <c r="Z91" s="521">
        <f t="shared" si="28"/>
        <v>4068.4601684999998</v>
      </c>
      <c r="AA91" s="521">
        <f t="shared" si="28"/>
        <v>4262.1963670000005</v>
      </c>
      <c r="AB91" s="521">
        <f t="shared" si="28"/>
        <v>4455.9325654999993</v>
      </c>
      <c r="AC91" s="521">
        <f t="shared" si="28"/>
        <v>4649.668764</v>
      </c>
      <c r="AD91" s="521">
        <f t="shared" si="28"/>
        <v>4843.4049624999998</v>
      </c>
      <c r="AE91" s="521">
        <f t="shared" si="28"/>
        <v>5037.1411609999996</v>
      </c>
      <c r="AF91" s="521">
        <f t="shared" si="28"/>
        <v>5230.8773594999993</v>
      </c>
      <c r="AG91" s="521">
        <f t="shared" si="28"/>
        <v>5424.6135579999991</v>
      </c>
      <c r="AH91" s="521">
        <f t="shared" si="28"/>
        <v>5618.3497564999989</v>
      </c>
      <c r="AI91" s="521">
        <f t="shared" si="28"/>
        <v>5812.0859549999996</v>
      </c>
      <c r="AJ91" s="521">
        <f t="shared" si="28"/>
        <v>6005.8221534999993</v>
      </c>
      <c r="AK91" s="521">
        <f t="shared" si="28"/>
        <v>6199.558352</v>
      </c>
      <c r="AL91" s="521">
        <f t="shared" si="28"/>
        <v>6393.2945504999989</v>
      </c>
      <c r="AM91" s="521">
        <f t="shared" si="28"/>
        <v>6587.0307489999996</v>
      </c>
      <c r="AN91" s="521">
        <f t="shared" si="28"/>
        <v>6780.7669474999984</v>
      </c>
      <c r="AO91" s="521">
        <f t="shared" si="28"/>
        <v>6974.5031459999991</v>
      </c>
      <c r="AP91" s="521">
        <f t="shared" si="28"/>
        <v>7168.2393444999998</v>
      </c>
      <c r="AQ91" s="521">
        <f t="shared" si="28"/>
        <v>7361.9755429999987</v>
      </c>
      <c r="AR91" s="521">
        <f t="shared" si="28"/>
        <v>7555.7117414999993</v>
      </c>
      <c r="AS91" s="521">
        <f t="shared" si="28"/>
        <v>7749.4479399999991</v>
      </c>
      <c r="AT91" s="521">
        <f t="shared" si="28"/>
        <v>7943.1841384999989</v>
      </c>
      <c r="AU91" s="521">
        <f t="shared" si="28"/>
        <v>8136.9203369999996</v>
      </c>
      <c r="AV91" s="521">
        <f t="shared" si="28"/>
        <v>8330.6565354999984</v>
      </c>
      <c r="AW91" s="521">
        <f t="shared" si="28"/>
        <v>8524.3927340000009</v>
      </c>
      <c r="AX91" s="521">
        <f t="shared" si="28"/>
        <v>8718.1289324999998</v>
      </c>
      <c r="AY91" s="521">
        <f t="shared" si="28"/>
        <v>8911.8651309999987</v>
      </c>
      <c r="AZ91" s="521">
        <f t="shared" si="28"/>
        <v>9105.6013294999993</v>
      </c>
      <c r="BA91" s="521">
        <f t="shared" si="28"/>
        <v>9299.337528</v>
      </c>
      <c r="BB91" s="521">
        <f t="shared" si="28"/>
        <v>9493.0737265000007</v>
      </c>
      <c r="BC91" s="521">
        <f t="shared" si="28"/>
        <v>9686.8099249999996</v>
      </c>
      <c r="BD91" s="521">
        <f t="shared" si="28"/>
        <v>9880.5461234999966</v>
      </c>
      <c r="BE91" s="521">
        <f t="shared" si="28"/>
        <v>10074.282321999999</v>
      </c>
      <c r="BF91" s="521">
        <f t="shared" si="28"/>
        <v>10268.018520499998</v>
      </c>
    </row>
    <row r="92" spans="1:58" hidden="1" x14ac:dyDescent="0.25">
      <c r="A92" s="802"/>
      <c r="B92" s="787" t="str">
        <f t="shared" si="10"/>
        <v>КРВ.140.260.ХХХ.4ТК.24v</v>
      </c>
      <c r="C92" s="788"/>
      <c r="D92" s="209" t="s">
        <v>80</v>
      </c>
      <c r="E92" s="522">
        <v>140</v>
      </c>
      <c r="F92" s="522">
        <v>260</v>
      </c>
      <c r="G92" s="522" t="s">
        <v>140</v>
      </c>
      <c r="H92" s="523"/>
      <c r="I92" s="523"/>
      <c r="J92" s="524"/>
      <c r="K92" s="524"/>
      <c r="L92" s="524">
        <f>((L$70-$H$4)/1000)*IF($C$13=0,$AO$29,$AO$46)*(($C$8/70)^$W$46)*IF($C$13=1,$AG$49,IF($C$13=2,$AH$49,IF($C$13=3,$AI$49,1)))</f>
        <v>1471.3824761999997</v>
      </c>
      <c r="M92" s="524">
        <f t="shared" ref="M92:BF92" si="29">((M$70-$H$4)/1000)*IF($C$13=0,$AO$29,$AO$46)*(($C$8/70)^$W$46)*IF($C$13=1,$AG$49,IF($C$13=2,$AH$49,IF($C$13=3,$AI$49,1)))</f>
        <v>1681.5799728</v>
      </c>
      <c r="N92" s="524">
        <f t="shared" si="29"/>
        <v>1891.7774693999997</v>
      </c>
      <c r="O92" s="524">
        <f t="shared" si="29"/>
        <v>2101.9749659999998</v>
      </c>
      <c r="P92" s="524">
        <f t="shared" si="29"/>
        <v>2312.1724626</v>
      </c>
      <c r="Q92" s="524">
        <f t="shared" si="29"/>
        <v>2522.3699591999994</v>
      </c>
      <c r="R92" s="524">
        <f t="shared" si="29"/>
        <v>2732.5674558000001</v>
      </c>
      <c r="S92" s="524">
        <f t="shared" si="29"/>
        <v>2942.7649523999994</v>
      </c>
      <c r="T92" s="524">
        <f t="shared" si="29"/>
        <v>3152.9624489999997</v>
      </c>
      <c r="U92" s="524">
        <f t="shared" si="29"/>
        <v>3363.1599455999999</v>
      </c>
      <c r="V92" s="524">
        <f t="shared" si="29"/>
        <v>3573.3574421999992</v>
      </c>
      <c r="W92" s="524">
        <f t="shared" si="29"/>
        <v>3783.5549387999995</v>
      </c>
      <c r="X92" s="524">
        <f t="shared" si="29"/>
        <v>3993.7524353999997</v>
      </c>
      <c r="Y92" s="524">
        <f t="shared" si="29"/>
        <v>4203.9499319999995</v>
      </c>
      <c r="Z92" s="524">
        <f t="shared" si="29"/>
        <v>4414.1474285999993</v>
      </c>
      <c r="AA92" s="524">
        <f t="shared" si="29"/>
        <v>4624.3449252</v>
      </c>
      <c r="AB92" s="524">
        <f t="shared" si="29"/>
        <v>4834.5424217999989</v>
      </c>
      <c r="AC92" s="524">
        <f t="shared" si="29"/>
        <v>5044.7399183999987</v>
      </c>
      <c r="AD92" s="524">
        <f t="shared" si="29"/>
        <v>5254.9374149999994</v>
      </c>
      <c r="AE92" s="524">
        <f t="shared" si="29"/>
        <v>5465.1349116000001</v>
      </c>
      <c r="AF92" s="524">
        <f t="shared" si="29"/>
        <v>5675.3324081999999</v>
      </c>
      <c r="AG92" s="524">
        <f t="shared" si="29"/>
        <v>5885.5299047999988</v>
      </c>
      <c r="AH92" s="524">
        <f t="shared" si="29"/>
        <v>6095.7274013999995</v>
      </c>
      <c r="AI92" s="524">
        <f t="shared" si="29"/>
        <v>6305.9248979999993</v>
      </c>
      <c r="AJ92" s="524">
        <f t="shared" si="29"/>
        <v>6516.1223945999991</v>
      </c>
      <c r="AK92" s="524">
        <f t="shared" si="29"/>
        <v>6726.3198911999998</v>
      </c>
      <c r="AL92" s="524">
        <f t="shared" si="29"/>
        <v>6936.5173877999987</v>
      </c>
      <c r="AM92" s="524">
        <f t="shared" si="29"/>
        <v>7146.7148843999985</v>
      </c>
      <c r="AN92" s="524">
        <f t="shared" si="29"/>
        <v>7356.9123810000001</v>
      </c>
      <c r="AO92" s="524">
        <f t="shared" si="29"/>
        <v>7567.109877599999</v>
      </c>
      <c r="AP92" s="524">
        <f t="shared" si="29"/>
        <v>7777.3073741999997</v>
      </c>
      <c r="AQ92" s="524">
        <f t="shared" si="29"/>
        <v>7987.5048707999995</v>
      </c>
      <c r="AR92" s="524">
        <f t="shared" si="29"/>
        <v>8197.7023673999975</v>
      </c>
      <c r="AS92" s="524">
        <f t="shared" si="29"/>
        <v>8407.8998639999991</v>
      </c>
      <c r="AT92" s="524">
        <f t="shared" si="29"/>
        <v>8618.0973605999989</v>
      </c>
      <c r="AU92" s="524">
        <f t="shared" si="29"/>
        <v>8828.2948571999987</v>
      </c>
      <c r="AV92" s="524">
        <f t="shared" si="29"/>
        <v>9038.4923537999985</v>
      </c>
      <c r="AW92" s="524">
        <f t="shared" si="29"/>
        <v>9248.6898504000001</v>
      </c>
      <c r="AX92" s="524">
        <f t="shared" si="29"/>
        <v>9458.887346999998</v>
      </c>
      <c r="AY92" s="524">
        <f t="shared" si="29"/>
        <v>9669.0848435999978</v>
      </c>
      <c r="AZ92" s="524">
        <f t="shared" si="29"/>
        <v>9879.2823401999995</v>
      </c>
      <c r="BA92" s="524">
        <f t="shared" si="29"/>
        <v>10089.479836799997</v>
      </c>
      <c r="BB92" s="524">
        <f t="shared" si="29"/>
        <v>10299.677333399999</v>
      </c>
      <c r="BC92" s="524">
        <f t="shared" si="29"/>
        <v>10509.874829999999</v>
      </c>
      <c r="BD92" s="524">
        <f t="shared" si="29"/>
        <v>10720.072326599999</v>
      </c>
      <c r="BE92" s="524">
        <f t="shared" si="29"/>
        <v>10930.2698232</v>
      </c>
      <c r="BF92" s="524">
        <f t="shared" si="29"/>
        <v>11140.4673198</v>
      </c>
    </row>
    <row r="93" spans="1:58" x14ac:dyDescent="0.25">
      <c r="A93" s="802"/>
      <c r="B93" s="787" t="str">
        <f t="shared" si="10"/>
        <v>КРВ.140.290.ХХХ.6ТП.24v</v>
      </c>
      <c r="C93" s="788"/>
      <c r="D93" s="209" t="s">
        <v>80</v>
      </c>
      <c r="E93" s="522">
        <v>140</v>
      </c>
      <c r="F93" s="522">
        <v>290</v>
      </c>
      <c r="G93" s="522" t="s">
        <v>141</v>
      </c>
      <c r="H93" s="523"/>
      <c r="I93" s="523"/>
      <c r="J93" s="524"/>
      <c r="K93" s="524"/>
      <c r="L93" s="524">
        <f>((L$70-$H$4)/1000)*IF($C$13=0,$AP$29,$AP$46)*(($C$8/70)^$BA$46)*IF($C$13=1,$AG$47,IF($C$13=2,$AH$47,IF($C$13=3,$AI$47,1)))</f>
        <v>2227.4987237002501</v>
      </c>
      <c r="M93" s="524">
        <f t="shared" ref="M93:BF93" si="30">((M$70-$H$4)/1000)*IF($C$13=0,$AP$29,$AP$46)*(($C$8/70)^$BA$46)*IF($C$13=1,$AG$47,IF($C$13=2,$AH$47,IF($C$13=3,$AI$47,1)))</f>
        <v>2545.7128270860003</v>
      </c>
      <c r="N93" s="524">
        <f t="shared" si="30"/>
        <v>2863.92693047175</v>
      </c>
      <c r="O93" s="524">
        <f t="shared" si="30"/>
        <v>3182.1410338575001</v>
      </c>
      <c r="P93" s="524">
        <f t="shared" si="30"/>
        <v>3500.3551372432507</v>
      </c>
      <c r="Q93" s="524">
        <f t="shared" si="30"/>
        <v>3818.569240629</v>
      </c>
      <c r="R93" s="524">
        <f t="shared" si="30"/>
        <v>4136.7833440147506</v>
      </c>
      <c r="S93" s="524">
        <f t="shared" si="30"/>
        <v>4454.9974474005003</v>
      </c>
      <c r="T93" s="524">
        <f t="shared" si="30"/>
        <v>4773.21155078625</v>
      </c>
      <c r="U93" s="524">
        <f t="shared" si="30"/>
        <v>5091.4256541720006</v>
      </c>
      <c r="V93" s="524">
        <f t="shared" si="30"/>
        <v>5409.6397575577503</v>
      </c>
      <c r="W93" s="524">
        <f t="shared" si="30"/>
        <v>5727.8538609435</v>
      </c>
      <c r="X93" s="524">
        <f t="shared" si="30"/>
        <v>6046.0679643292497</v>
      </c>
      <c r="Y93" s="524">
        <f t="shared" si="30"/>
        <v>6364.2820677150003</v>
      </c>
      <c r="Z93" s="524">
        <f t="shared" si="30"/>
        <v>6682.4961711007518</v>
      </c>
      <c r="AA93" s="524">
        <f t="shared" si="30"/>
        <v>7000.7102744865015</v>
      </c>
      <c r="AB93" s="524">
        <f t="shared" si="30"/>
        <v>7318.9243778722503</v>
      </c>
      <c r="AC93" s="524">
        <f t="shared" si="30"/>
        <v>7637.138481258</v>
      </c>
      <c r="AD93" s="524">
        <f t="shared" si="30"/>
        <v>7955.3525846437515</v>
      </c>
      <c r="AE93" s="524">
        <f t="shared" si="30"/>
        <v>8273.5666880295012</v>
      </c>
      <c r="AF93" s="524">
        <f t="shared" si="30"/>
        <v>8591.7807914152509</v>
      </c>
      <c r="AG93" s="524">
        <f t="shared" si="30"/>
        <v>8909.9948948010006</v>
      </c>
      <c r="AH93" s="524">
        <f t="shared" si="30"/>
        <v>9228.2089981867503</v>
      </c>
      <c r="AI93" s="524">
        <f t="shared" si="30"/>
        <v>9546.4231015724999</v>
      </c>
      <c r="AJ93" s="524">
        <f t="shared" si="30"/>
        <v>9864.6372049582515</v>
      </c>
      <c r="AK93" s="524">
        <f t="shared" si="30"/>
        <v>10182.851308344001</v>
      </c>
      <c r="AL93" s="524">
        <f t="shared" si="30"/>
        <v>10501.065411729751</v>
      </c>
      <c r="AM93" s="524">
        <f t="shared" si="30"/>
        <v>10819.279515115501</v>
      </c>
      <c r="AN93" s="524">
        <f t="shared" si="30"/>
        <v>11137.49361850125</v>
      </c>
      <c r="AO93" s="524">
        <f t="shared" si="30"/>
        <v>11455.707721887</v>
      </c>
      <c r="AP93" s="524">
        <f t="shared" si="30"/>
        <v>11773.921825272753</v>
      </c>
      <c r="AQ93" s="524">
        <f t="shared" si="30"/>
        <v>12092.135928658499</v>
      </c>
      <c r="AR93" s="524">
        <f t="shared" si="30"/>
        <v>12410.350032044251</v>
      </c>
      <c r="AS93" s="524">
        <f t="shared" si="30"/>
        <v>12728.564135430001</v>
      </c>
      <c r="AT93" s="524">
        <f t="shared" si="30"/>
        <v>13046.77823881575</v>
      </c>
      <c r="AU93" s="524">
        <f t="shared" si="30"/>
        <v>13364.992342201504</v>
      </c>
      <c r="AV93" s="524">
        <f t="shared" si="30"/>
        <v>13683.20644558725</v>
      </c>
      <c r="AW93" s="524">
        <f t="shared" si="30"/>
        <v>14001.420548973003</v>
      </c>
      <c r="AX93" s="524">
        <f t="shared" si="30"/>
        <v>14319.634652358753</v>
      </c>
      <c r="AY93" s="524">
        <f t="shared" si="30"/>
        <v>14637.848755744501</v>
      </c>
      <c r="AZ93" s="524">
        <f t="shared" si="30"/>
        <v>14956.06285913025</v>
      </c>
      <c r="BA93" s="524">
        <f t="shared" si="30"/>
        <v>15274.276962516</v>
      </c>
      <c r="BB93" s="524">
        <f t="shared" si="30"/>
        <v>15592.491065901753</v>
      </c>
      <c r="BC93" s="524">
        <f t="shared" si="30"/>
        <v>15910.705169287503</v>
      </c>
      <c r="BD93" s="524">
        <f t="shared" si="30"/>
        <v>16228.919272673249</v>
      </c>
      <c r="BE93" s="524">
        <f t="shared" si="30"/>
        <v>16547.133376059002</v>
      </c>
      <c r="BF93" s="524">
        <f t="shared" si="30"/>
        <v>16865.34747944475</v>
      </c>
    </row>
    <row r="94" spans="1:58" x14ac:dyDescent="0.25">
      <c r="A94" s="802"/>
      <c r="B94" s="787" t="str">
        <f t="shared" si="10"/>
        <v>КРВ.140.340.ХХХ.8ТП.24v</v>
      </c>
      <c r="C94" s="788"/>
      <c r="D94" s="209" t="s">
        <v>80</v>
      </c>
      <c r="E94" s="522">
        <v>140</v>
      </c>
      <c r="F94" s="522">
        <v>340</v>
      </c>
      <c r="G94" s="522" t="s">
        <v>142</v>
      </c>
      <c r="H94" s="523"/>
      <c r="I94" s="523"/>
      <c r="J94" s="524"/>
      <c r="K94" s="524"/>
      <c r="L94" s="524">
        <f>((L$70-$H$4)/1000)*IF($C$13=0,$AQ$29,($AQ$46*1.1))*(($C$8/70)^$BB$46)*IF($C$13=1,$AG$50,IF($C$13=2,$AH$50,IF($C$13=3,$AI$50,1)))</f>
        <v>2484.8754130200005</v>
      </c>
      <c r="M94" s="524">
        <f t="shared" ref="M94:BF94" si="31">((M$70-$H$4)/1000)*IF($C$13=0,$AQ$29,($AQ$46*1.1))*(($C$8/70)^$BB$46)*IF($C$13=1,$AG$50,IF($C$13=2,$AH$50,IF($C$13=3,$AI$50,1)))</f>
        <v>2839.8576148800012</v>
      </c>
      <c r="N94" s="524">
        <f t="shared" si="31"/>
        <v>3194.839816740001</v>
      </c>
      <c r="O94" s="524">
        <f t="shared" si="31"/>
        <v>3549.8220186000012</v>
      </c>
      <c r="P94" s="524">
        <f t="shared" si="31"/>
        <v>3904.8042204600019</v>
      </c>
      <c r="Q94" s="524">
        <f t="shared" si="31"/>
        <v>4259.7864223200013</v>
      </c>
      <c r="R94" s="524">
        <f t="shared" si="31"/>
        <v>4614.768624180002</v>
      </c>
      <c r="S94" s="524">
        <f t="shared" si="31"/>
        <v>4969.7508260400009</v>
      </c>
      <c r="T94" s="524">
        <f t="shared" si="31"/>
        <v>5324.7330279000025</v>
      </c>
      <c r="U94" s="524">
        <f t="shared" si="31"/>
        <v>5679.7152297600023</v>
      </c>
      <c r="V94" s="524">
        <f t="shared" si="31"/>
        <v>6034.6974316200021</v>
      </c>
      <c r="W94" s="524">
        <f t="shared" si="31"/>
        <v>6389.6796334800019</v>
      </c>
      <c r="X94" s="524">
        <f t="shared" si="31"/>
        <v>6744.6618353400027</v>
      </c>
      <c r="Y94" s="524">
        <f t="shared" si="31"/>
        <v>7099.6440372000025</v>
      </c>
      <c r="Z94" s="524">
        <f t="shared" si="31"/>
        <v>7454.6262390600023</v>
      </c>
      <c r="AA94" s="524">
        <f t="shared" si="31"/>
        <v>7809.6084409200039</v>
      </c>
      <c r="AB94" s="524">
        <f t="shared" si="31"/>
        <v>8164.5906427800028</v>
      </c>
      <c r="AC94" s="524">
        <f t="shared" si="31"/>
        <v>8519.5728446400026</v>
      </c>
      <c r="AD94" s="524">
        <f t="shared" si="31"/>
        <v>8874.5550465000033</v>
      </c>
      <c r="AE94" s="524">
        <f t="shared" si="31"/>
        <v>9229.537248360004</v>
      </c>
      <c r="AF94" s="524">
        <f t="shared" si="31"/>
        <v>9584.5194502200029</v>
      </c>
      <c r="AG94" s="524">
        <f t="shared" si="31"/>
        <v>9939.5016520800018</v>
      </c>
      <c r="AH94" s="524">
        <f t="shared" si="31"/>
        <v>10294.483853940003</v>
      </c>
      <c r="AI94" s="524">
        <f t="shared" si="31"/>
        <v>10649.466055800005</v>
      </c>
      <c r="AJ94" s="524">
        <f t="shared" si="31"/>
        <v>11004.448257660004</v>
      </c>
      <c r="AK94" s="524">
        <f t="shared" si="31"/>
        <v>11359.430459520005</v>
      </c>
      <c r="AL94" s="524">
        <f t="shared" si="31"/>
        <v>11714.412661380004</v>
      </c>
      <c r="AM94" s="524">
        <f t="shared" si="31"/>
        <v>12069.394863240004</v>
      </c>
      <c r="AN94" s="524">
        <f t="shared" si="31"/>
        <v>12424.377065100003</v>
      </c>
      <c r="AO94" s="524">
        <f t="shared" si="31"/>
        <v>12779.359266960004</v>
      </c>
      <c r="AP94" s="524">
        <f t="shared" si="31"/>
        <v>13134.341468820006</v>
      </c>
      <c r="AQ94" s="524">
        <f t="shared" si="31"/>
        <v>13489.323670680005</v>
      </c>
      <c r="AR94" s="524">
        <f t="shared" si="31"/>
        <v>13844.305872540004</v>
      </c>
      <c r="AS94" s="524">
        <f t="shared" si="31"/>
        <v>14199.288074400005</v>
      </c>
      <c r="AT94" s="524">
        <f t="shared" si="31"/>
        <v>14554.270276260004</v>
      </c>
      <c r="AU94" s="524">
        <f t="shared" si="31"/>
        <v>14909.252478120005</v>
      </c>
      <c r="AV94" s="524">
        <f t="shared" si="31"/>
        <v>15264.234679980003</v>
      </c>
      <c r="AW94" s="524">
        <f t="shared" si="31"/>
        <v>15619.216881840008</v>
      </c>
      <c r="AX94" s="524">
        <f t="shared" si="31"/>
        <v>15974.199083700007</v>
      </c>
      <c r="AY94" s="524">
        <f t="shared" si="31"/>
        <v>16329.181285560006</v>
      </c>
      <c r="AZ94" s="524">
        <f t="shared" si="31"/>
        <v>16684.163487420006</v>
      </c>
      <c r="BA94" s="524">
        <f t="shared" si="31"/>
        <v>17039.145689280005</v>
      </c>
      <c r="BB94" s="524">
        <f t="shared" si="31"/>
        <v>17394.127891140008</v>
      </c>
      <c r="BC94" s="524">
        <f t="shared" si="31"/>
        <v>17749.110093000007</v>
      </c>
      <c r="BD94" s="524">
        <f t="shared" si="31"/>
        <v>18104.092294860005</v>
      </c>
      <c r="BE94" s="524">
        <f t="shared" si="31"/>
        <v>18459.074496720008</v>
      </c>
      <c r="BF94" s="524">
        <f t="shared" si="31"/>
        <v>18814.056698580007</v>
      </c>
    </row>
    <row r="95" spans="1:58" x14ac:dyDescent="0.25">
      <c r="A95" s="802"/>
      <c r="B95" s="787" t="str">
        <f t="shared" si="10"/>
        <v>КРВ.140.380.ХХХ.8ТП.24v</v>
      </c>
      <c r="C95" s="788"/>
      <c r="D95" s="209" t="s">
        <v>80</v>
      </c>
      <c r="E95" s="522">
        <v>140</v>
      </c>
      <c r="F95" s="522">
        <v>380</v>
      </c>
      <c r="G95" s="522" t="s">
        <v>142</v>
      </c>
      <c r="H95" s="523"/>
      <c r="I95" s="523"/>
      <c r="J95" s="524"/>
      <c r="K95" s="524"/>
      <c r="L95" s="524">
        <f>((L$70-$H$4)/1000)*IF($C$13=0,$AR$29,$AR$46)*(($C$8/70)^$BC$46)*IF($C$13=1,$AG$47,IF($C$13=2,$AH$47,IF($C$13=3,$AI$47,1)))</f>
        <v>2592.3725645999998</v>
      </c>
      <c r="M95" s="524">
        <f t="shared" ref="M95:BF95" si="32">((M$70-$H$4)/1000)*IF($C$13=0,$AR$29,$AR$46)*(($C$8/70)^$BC$46)*IF($C$13=1,$AG$47,IF($C$13=2,$AH$47,IF($C$13=3,$AI$47,1)))</f>
        <v>2962.7115024</v>
      </c>
      <c r="N95" s="524">
        <f t="shared" si="32"/>
        <v>3333.0504402000001</v>
      </c>
      <c r="O95" s="524">
        <f t="shared" si="32"/>
        <v>3703.3893779999999</v>
      </c>
      <c r="P95" s="524">
        <f t="shared" si="32"/>
        <v>4073.7283158000005</v>
      </c>
      <c r="Q95" s="524">
        <f t="shared" si="32"/>
        <v>4444.0672536000002</v>
      </c>
      <c r="R95" s="524">
        <f t="shared" si="32"/>
        <v>4814.4061914000004</v>
      </c>
      <c r="S95" s="524">
        <f t="shared" si="32"/>
        <v>5184.7451291999996</v>
      </c>
      <c r="T95" s="524">
        <f t="shared" si="32"/>
        <v>5555.0840670000007</v>
      </c>
      <c r="U95" s="524">
        <f t="shared" si="32"/>
        <v>5925.4230047999999</v>
      </c>
      <c r="V95" s="524">
        <f t="shared" si="32"/>
        <v>6295.7619425999992</v>
      </c>
      <c r="W95" s="524">
        <f t="shared" si="32"/>
        <v>6666.1008804000003</v>
      </c>
      <c r="X95" s="524">
        <f t="shared" si="32"/>
        <v>7036.4398181999995</v>
      </c>
      <c r="Y95" s="524">
        <f t="shared" si="32"/>
        <v>7406.7787559999997</v>
      </c>
      <c r="Z95" s="524">
        <f t="shared" si="32"/>
        <v>7777.1176938000008</v>
      </c>
      <c r="AA95" s="524">
        <f t="shared" si="32"/>
        <v>8147.4566316000009</v>
      </c>
      <c r="AB95" s="524">
        <f t="shared" si="32"/>
        <v>8517.7955693999993</v>
      </c>
      <c r="AC95" s="524">
        <f t="shared" si="32"/>
        <v>8888.1345072000004</v>
      </c>
      <c r="AD95" s="524">
        <f t="shared" si="32"/>
        <v>9258.4734449999996</v>
      </c>
      <c r="AE95" s="524">
        <f t="shared" si="32"/>
        <v>9628.8123828000007</v>
      </c>
      <c r="AF95" s="524">
        <f t="shared" si="32"/>
        <v>9999.1513206</v>
      </c>
      <c r="AG95" s="524">
        <f t="shared" si="32"/>
        <v>10369.490258399999</v>
      </c>
      <c r="AH95" s="524">
        <f t="shared" si="32"/>
        <v>10739.829196199998</v>
      </c>
      <c r="AI95" s="524">
        <f t="shared" si="32"/>
        <v>11110.168134000001</v>
      </c>
      <c r="AJ95" s="524">
        <f t="shared" si="32"/>
        <v>11480.507071800001</v>
      </c>
      <c r="AK95" s="524">
        <f t="shared" si="32"/>
        <v>11850.8460096</v>
      </c>
      <c r="AL95" s="524">
        <f t="shared" si="32"/>
        <v>12221.184947399999</v>
      </c>
      <c r="AM95" s="524">
        <f t="shared" si="32"/>
        <v>12591.523885199998</v>
      </c>
      <c r="AN95" s="524">
        <f t="shared" si="32"/>
        <v>12961.862823000001</v>
      </c>
      <c r="AO95" s="524">
        <f t="shared" si="32"/>
        <v>13332.201760800001</v>
      </c>
      <c r="AP95" s="524">
        <f t="shared" si="32"/>
        <v>13702.540698600002</v>
      </c>
      <c r="AQ95" s="524">
        <f t="shared" si="32"/>
        <v>14072.879636399999</v>
      </c>
      <c r="AR95" s="524">
        <f t="shared" si="32"/>
        <v>14443.2185742</v>
      </c>
      <c r="AS95" s="524">
        <f t="shared" si="32"/>
        <v>14813.557511999999</v>
      </c>
      <c r="AT95" s="524">
        <f t="shared" si="32"/>
        <v>15183.896449799999</v>
      </c>
      <c r="AU95" s="524">
        <f t="shared" si="32"/>
        <v>15554.235387600002</v>
      </c>
      <c r="AV95" s="524">
        <f t="shared" si="32"/>
        <v>15924.574325399999</v>
      </c>
      <c r="AW95" s="524">
        <f t="shared" si="32"/>
        <v>16294.913263200002</v>
      </c>
      <c r="AX95" s="524">
        <f t="shared" si="32"/>
        <v>16665.252200999999</v>
      </c>
      <c r="AY95" s="524">
        <f t="shared" si="32"/>
        <v>17035.591138799999</v>
      </c>
      <c r="AZ95" s="524">
        <f t="shared" si="32"/>
        <v>17405.930076600001</v>
      </c>
      <c r="BA95" s="524">
        <f t="shared" si="32"/>
        <v>17776.269014400001</v>
      </c>
      <c r="BB95" s="524">
        <f t="shared" si="32"/>
        <v>18146.6079522</v>
      </c>
      <c r="BC95" s="524">
        <f t="shared" si="32"/>
        <v>18516.946889999999</v>
      </c>
      <c r="BD95" s="524">
        <f t="shared" si="32"/>
        <v>18887.285827799999</v>
      </c>
      <c r="BE95" s="524">
        <f t="shared" si="32"/>
        <v>19257.624765600001</v>
      </c>
      <c r="BF95" s="524">
        <f t="shared" si="32"/>
        <v>19627.963703400001</v>
      </c>
    </row>
    <row r="96" spans="1:58" ht="15.75" thickBot="1" x14ac:dyDescent="0.3">
      <c r="A96" s="802"/>
      <c r="B96" s="789" t="str">
        <f t="shared" si="10"/>
        <v>КРВ.140.420.ХХХ.10ТП.24v</v>
      </c>
      <c r="C96" s="790"/>
      <c r="D96" s="640" t="s">
        <v>80</v>
      </c>
      <c r="E96" s="641">
        <v>140</v>
      </c>
      <c r="F96" s="641">
        <v>420</v>
      </c>
      <c r="G96" s="641" t="s">
        <v>160</v>
      </c>
      <c r="H96" s="523"/>
      <c r="I96" s="523"/>
      <c r="J96" s="524"/>
      <c r="K96" s="524"/>
      <c r="L96" s="524">
        <f>((L$70-$H$4)/1000)*IF($C$13=0,$AS$29,$AS$46)*(($C$8/70)^$BD$46)*IF($C$13=1,$AG$47,IF($C$13=2,$AH$47,IF($C$13=3,$AI$47,1)))</f>
        <v>3057.3371828999993</v>
      </c>
      <c r="M96" s="524">
        <f t="shared" ref="M96:BF96" si="33">((M$70-$H$4)/1000)*IF($C$13=0,$AS$29,$AS$46)*(($C$8/70)^$BD$46)*IF($C$13=1,$AG$47,IF($C$13=2,$AH$47,IF($C$13=3,$AI$47,1)))</f>
        <v>3494.0996375999994</v>
      </c>
      <c r="N96" s="524">
        <f t="shared" si="33"/>
        <v>3930.8620922999999</v>
      </c>
      <c r="O96" s="524">
        <f t="shared" si="33"/>
        <v>4367.6245469999994</v>
      </c>
      <c r="P96" s="524">
        <f t="shared" si="33"/>
        <v>4804.387001699999</v>
      </c>
      <c r="Q96" s="524">
        <f t="shared" si="33"/>
        <v>5241.1494563999986</v>
      </c>
      <c r="R96" s="524">
        <f t="shared" si="33"/>
        <v>5677.9119110999991</v>
      </c>
      <c r="S96" s="524">
        <f t="shared" si="33"/>
        <v>6114.6743657999987</v>
      </c>
      <c r="T96" s="524">
        <f t="shared" si="33"/>
        <v>6551.4368204999992</v>
      </c>
      <c r="U96" s="524">
        <f t="shared" si="33"/>
        <v>6988.1992751999987</v>
      </c>
      <c r="V96" s="524">
        <f t="shared" si="33"/>
        <v>7424.9617298999983</v>
      </c>
      <c r="W96" s="524">
        <f t="shared" si="33"/>
        <v>7861.7241845999997</v>
      </c>
      <c r="X96" s="524">
        <f t="shared" si="33"/>
        <v>8298.4866392999975</v>
      </c>
      <c r="Y96" s="524">
        <f t="shared" si="33"/>
        <v>8735.2490939999989</v>
      </c>
      <c r="Z96" s="524">
        <f t="shared" si="33"/>
        <v>9172.0115486999985</v>
      </c>
      <c r="AA96" s="524">
        <f t="shared" si="33"/>
        <v>9608.774003399998</v>
      </c>
      <c r="AB96" s="524">
        <f t="shared" si="33"/>
        <v>10045.536458099998</v>
      </c>
      <c r="AC96" s="524">
        <f t="shared" si="33"/>
        <v>10482.298912799997</v>
      </c>
      <c r="AD96" s="524">
        <f t="shared" si="33"/>
        <v>10919.061367499997</v>
      </c>
      <c r="AE96" s="524">
        <f t="shared" si="33"/>
        <v>11355.823822199998</v>
      </c>
      <c r="AF96" s="524">
        <f t="shared" si="33"/>
        <v>11792.5862769</v>
      </c>
      <c r="AG96" s="524">
        <f t="shared" si="33"/>
        <v>12229.348731599997</v>
      </c>
      <c r="AH96" s="524">
        <f t="shared" si="33"/>
        <v>12666.111186299999</v>
      </c>
      <c r="AI96" s="524">
        <f t="shared" si="33"/>
        <v>13102.873640999998</v>
      </c>
      <c r="AJ96" s="524">
        <f t="shared" si="33"/>
        <v>13539.636095699998</v>
      </c>
      <c r="AK96" s="524">
        <f t="shared" si="33"/>
        <v>13976.398550399997</v>
      </c>
      <c r="AL96" s="524">
        <f t="shared" si="33"/>
        <v>14413.161005099997</v>
      </c>
      <c r="AM96" s="524">
        <f t="shared" si="33"/>
        <v>14849.923459799997</v>
      </c>
      <c r="AN96" s="524">
        <f t="shared" si="33"/>
        <v>15286.685914499998</v>
      </c>
      <c r="AO96" s="524">
        <f t="shared" si="33"/>
        <v>15723.448369199999</v>
      </c>
      <c r="AP96" s="524">
        <f t="shared" si="33"/>
        <v>16160.210823899997</v>
      </c>
      <c r="AQ96" s="524">
        <f t="shared" si="33"/>
        <v>16596.973278599995</v>
      </c>
      <c r="AR96" s="524">
        <f t="shared" si="33"/>
        <v>17033.735733299996</v>
      </c>
      <c r="AS96" s="524">
        <f t="shared" si="33"/>
        <v>17470.498187999998</v>
      </c>
      <c r="AT96" s="524">
        <f t="shared" si="33"/>
        <v>17907.260642699996</v>
      </c>
      <c r="AU96" s="524">
        <f t="shared" si="33"/>
        <v>18344.023097399997</v>
      </c>
      <c r="AV96" s="524">
        <f t="shared" si="33"/>
        <v>18780.785552099998</v>
      </c>
      <c r="AW96" s="524">
        <f t="shared" si="33"/>
        <v>19217.548006799996</v>
      </c>
      <c r="AX96" s="524">
        <f t="shared" si="33"/>
        <v>19654.310461499997</v>
      </c>
      <c r="AY96" s="524">
        <f t="shared" si="33"/>
        <v>20091.072916199995</v>
      </c>
      <c r="AZ96" s="524">
        <f t="shared" si="33"/>
        <v>20527.835370899997</v>
      </c>
      <c r="BA96" s="524">
        <f t="shared" si="33"/>
        <v>20964.597825599994</v>
      </c>
      <c r="BB96" s="524">
        <f t="shared" si="33"/>
        <v>21401.360280299996</v>
      </c>
      <c r="BC96" s="524">
        <f t="shared" si="33"/>
        <v>21838.122734999994</v>
      </c>
      <c r="BD96" s="524">
        <f t="shared" si="33"/>
        <v>22274.885189699995</v>
      </c>
      <c r="BE96" s="524">
        <f t="shared" si="33"/>
        <v>22711.647644399996</v>
      </c>
      <c r="BF96" s="524">
        <f t="shared" si="33"/>
        <v>23148.410099099994</v>
      </c>
    </row>
    <row r="97" spans="1:58" hidden="1" x14ac:dyDescent="0.25">
      <c r="A97" s="802"/>
      <c r="B97" s="827" t="str">
        <f t="shared" si="10"/>
        <v>КРВ.150.240.ХХХ.4ТК.24v</v>
      </c>
      <c r="C97" s="828"/>
      <c r="D97" s="212" t="s">
        <v>80</v>
      </c>
      <c r="E97" s="525">
        <v>150</v>
      </c>
      <c r="F97" s="525">
        <v>240</v>
      </c>
      <c r="G97" s="525" t="s">
        <v>140</v>
      </c>
      <c r="H97" s="526"/>
      <c r="I97" s="526"/>
      <c r="J97" s="527"/>
      <c r="K97" s="527"/>
      <c r="L97" s="527">
        <f>((L$70-$H$4)/1000)*IF($C$13=0,$AN$30,$AN$47)*(($C$8/70)^$AY$47)*IF($C$13=1,$AG$48,IF($C$13=2,$AH$48,IF($C$13=3,$AI$48,1)))</f>
        <v>1405.3403000000005</v>
      </c>
      <c r="M97" s="527">
        <f t="shared" ref="M97:BF97" si="34">((M$70-$H$4)/1000)*IF($C$13=0,$AN$30,$AN$47)*(($C$8/70)^$AY$47)*IF($C$13=1,$AG$48,IF($C$13=2,$AH$48,IF($C$13=3,$AI$48,1)))</f>
        <v>1606.1032000000005</v>
      </c>
      <c r="N97" s="527">
        <f t="shared" si="34"/>
        <v>1806.8661000000006</v>
      </c>
      <c r="O97" s="527">
        <f t="shared" si="34"/>
        <v>2007.6290000000006</v>
      </c>
      <c r="P97" s="527">
        <f t="shared" si="34"/>
        <v>2208.3919000000005</v>
      </c>
      <c r="Q97" s="527">
        <f t="shared" si="34"/>
        <v>2409.1548000000007</v>
      </c>
      <c r="R97" s="527">
        <f t="shared" si="34"/>
        <v>2609.9177000000009</v>
      </c>
      <c r="S97" s="527">
        <f t="shared" si="34"/>
        <v>2810.680600000001</v>
      </c>
      <c r="T97" s="527">
        <f t="shared" si="34"/>
        <v>3011.4435000000008</v>
      </c>
      <c r="U97" s="527">
        <f t="shared" si="34"/>
        <v>3212.2064000000009</v>
      </c>
      <c r="V97" s="527">
        <f t="shared" si="34"/>
        <v>3412.9693000000011</v>
      </c>
      <c r="W97" s="527">
        <f t="shared" si="34"/>
        <v>3613.7322000000013</v>
      </c>
      <c r="X97" s="527">
        <f t="shared" si="34"/>
        <v>3814.495100000001</v>
      </c>
      <c r="Y97" s="527">
        <f t="shared" si="34"/>
        <v>4015.2580000000012</v>
      </c>
      <c r="Z97" s="527">
        <f t="shared" si="34"/>
        <v>4216.0209000000013</v>
      </c>
      <c r="AA97" s="527">
        <f t="shared" si="34"/>
        <v>4416.7838000000011</v>
      </c>
      <c r="AB97" s="527">
        <f t="shared" si="34"/>
        <v>4617.5467000000008</v>
      </c>
      <c r="AC97" s="527">
        <f t="shared" si="34"/>
        <v>4818.3096000000014</v>
      </c>
      <c r="AD97" s="527">
        <f t="shared" si="34"/>
        <v>5019.072500000002</v>
      </c>
      <c r="AE97" s="527">
        <f t="shared" si="34"/>
        <v>5219.8354000000018</v>
      </c>
      <c r="AF97" s="527">
        <f t="shared" si="34"/>
        <v>5420.5983000000024</v>
      </c>
      <c r="AG97" s="527">
        <f t="shared" si="34"/>
        <v>5621.3612000000021</v>
      </c>
      <c r="AH97" s="527">
        <f t="shared" si="34"/>
        <v>5822.1241000000009</v>
      </c>
      <c r="AI97" s="527">
        <f t="shared" si="34"/>
        <v>6022.8870000000015</v>
      </c>
      <c r="AJ97" s="527">
        <f t="shared" si="34"/>
        <v>6223.6499000000022</v>
      </c>
      <c r="AK97" s="527">
        <f t="shared" si="34"/>
        <v>6424.4128000000019</v>
      </c>
      <c r="AL97" s="527">
        <f t="shared" si="34"/>
        <v>6625.1757000000016</v>
      </c>
      <c r="AM97" s="527">
        <f t="shared" si="34"/>
        <v>6825.9386000000022</v>
      </c>
      <c r="AN97" s="527">
        <f t="shared" si="34"/>
        <v>7026.7015000000019</v>
      </c>
      <c r="AO97" s="527">
        <f t="shared" si="34"/>
        <v>7227.4644000000026</v>
      </c>
      <c r="AP97" s="527">
        <f t="shared" si="34"/>
        <v>7428.2273000000023</v>
      </c>
      <c r="AQ97" s="527">
        <f t="shared" si="34"/>
        <v>7628.990200000002</v>
      </c>
      <c r="AR97" s="527">
        <f t="shared" si="34"/>
        <v>7829.7531000000017</v>
      </c>
      <c r="AS97" s="527">
        <f t="shared" si="34"/>
        <v>8030.5160000000024</v>
      </c>
      <c r="AT97" s="527">
        <f t="shared" si="34"/>
        <v>8231.2789000000012</v>
      </c>
      <c r="AU97" s="527">
        <f t="shared" si="34"/>
        <v>8432.0418000000027</v>
      </c>
      <c r="AV97" s="527">
        <f t="shared" si="34"/>
        <v>8632.8047000000024</v>
      </c>
      <c r="AW97" s="527">
        <f t="shared" si="34"/>
        <v>8833.5676000000021</v>
      </c>
      <c r="AX97" s="527">
        <f t="shared" si="34"/>
        <v>9034.3305000000037</v>
      </c>
      <c r="AY97" s="527">
        <f t="shared" si="34"/>
        <v>9235.0934000000016</v>
      </c>
      <c r="AZ97" s="527">
        <f t="shared" si="34"/>
        <v>9435.8563000000031</v>
      </c>
      <c r="BA97" s="527">
        <f t="shared" si="34"/>
        <v>9636.6192000000028</v>
      </c>
      <c r="BB97" s="527">
        <f t="shared" si="34"/>
        <v>9837.3821000000025</v>
      </c>
      <c r="BC97" s="527">
        <f t="shared" si="34"/>
        <v>10038.145000000004</v>
      </c>
      <c r="BD97" s="527">
        <f t="shared" si="34"/>
        <v>10238.907900000002</v>
      </c>
      <c r="BE97" s="527">
        <f t="shared" si="34"/>
        <v>10439.670800000004</v>
      </c>
      <c r="BF97" s="527">
        <f t="shared" si="34"/>
        <v>10640.433700000003</v>
      </c>
    </row>
    <row r="98" spans="1:58" hidden="1" x14ac:dyDescent="0.25">
      <c r="A98" s="802"/>
      <c r="B98" s="817" t="str">
        <f t="shared" si="10"/>
        <v>КРВ.150.260.ХХХ.4ТК.24v</v>
      </c>
      <c r="C98" s="818"/>
      <c r="D98" s="215" t="s">
        <v>80</v>
      </c>
      <c r="E98" s="528">
        <v>150</v>
      </c>
      <c r="F98" s="528">
        <v>260</v>
      </c>
      <c r="G98" s="528" t="s">
        <v>140</v>
      </c>
      <c r="H98" s="529"/>
      <c r="I98" s="529"/>
      <c r="J98" s="530"/>
      <c r="K98" s="530"/>
      <c r="L98" s="530">
        <f>((L$70-$H$4)/1000)*IF($C$13=0,$AO$30,$AO$47)*(($C$8/70)^$AZ$47)*IF($C$13=1,$AG$49,IF($C$13=2,$AH$49,IF($C$13=3,$AI$49,1)))</f>
        <v>1524.7486799999997</v>
      </c>
      <c r="M98" s="530">
        <f t="shared" ref="M98:BF98" si="35">((M$70-$H$4)/1000)*IF($C$13=0,$AO$30,$AO$47)*(($C$8/70)^$AZ$47)*IF($C$13=1,$AG$49,IF($C$13=2,$AH$49,IF($C$13=3,$AI$49,1)))</f>
        <v>1742.5699199999997</v>
      </c>
      <c r="N98" s="530">
        <f t="shared" si="35"/>
        <v>1960.3911599999997</v>
      </c>
      <c r="O98" s="530">
        <f t="shared" si="35"/>
        <v>2178.2123999999994</v>
      </c>
      <c r="P98" s="530">
        <f t="shared" si="35"/>
        <v>2396.0336399999997</v>
      </c>
      <c r="Q98" s="530">
        <f t="shared" si="35"/>
        <v>2613.8548799999994</v>
      </c>
      <c r="R98" s="530">
        <f t="shared" si="35"/>
        <v>2831.6761199999996</v>
      </c>
      <c r="S98" s="530">
        <f t="shared" si="35"/>
        <v>3049.4973599999994</v>
      </c>
      <c r="T98" s="530">
        <f t="shared" si="35"/>
        <v>3267.3185999999996</v>
      </c>
      <c r="U98" s="530">
        <f t="shared" si="35"/>
        <v>3485.1398399999994</v>
      </c>
      <c r="V98" s="530">
        <f t="shared" si="35"/>
        <v>3702.9610799999991</v>
      </c>
      <c r="W98" s="530">
        <f t="shared" si="35"/>
        <v>3920.7823199999993</v>
      </c>
      <c r="X98" s="530">
        <f t="shared" si="35"/>
        <v>4138.6035599999987</v>
      </c>
      <c r="Y98" s="530">
        <f t="shared" si="35"/>
        <v>4356.4247999999989</v>
      </c>
      <c r="Z98" s="530">
        <f t="shared" si="35"/>
        <v>4574.24604</v>
      </c>
      <c r="AA98" s="530">
        <f t="shared" si="35"/>
        <v>4792.0672799999993</v>
      </c>
      <c r="AB98" s="530">
        <f t="shared" si="35"/>
        <v>5009.8885199999986</v>
      </c>
      <c r="AC98" s="530">
        <f t="shared" si="35"/>
        <v>5227.7097599999988</v>
      </c>
      <c r="AD98" s="530">
        <f t="shared" si="35"/>
        <v>5445.530999999999</v>
      </c>
      <c r="AE98" s="530">
        <f t="shared" si="35"/>
        <v>5663.3522399999993</v>
      </c>
      <c r="AF98" s="530">
        <f t="shared" si="35"/>
        <v>5881.1734799999995</v>
      </c>
      <c r="AG98" s="530">
        <f t="shared" si="35"/>
        <v>6098.9947199999988</v>
      </c>
      <c r="AH98" s="530">
        <f t="shared" si="35"/>
        <v>6316.8159599999981</v>
      </c>
      <c r="AI98" s="530">
        <f t="shared" si="35"/>
        <v>6534.6371999999992</v>
      </c>
      <c r="AJ98" s="530">
        <f t="shared" si="35"/>
        <v>6752.4584399999994</v>
      </c>
      <c r="AK98" s="530">
        <f t="shared" si="35"/>
        <v>6970.2796799999987</v>
      </c>
      <c r="AL98" s="530">
        <f t="shared" si="35"/>
        <v>7188.100919999999</v>
      </c>
      <c r="AM98" s="530">
        <f t="shared" si="35"/>
        <v>7405.9221599999983</v>
      </c>
      <c r="AN98" s="530">
        <f t="shared" si="35"/>
        <v>7623.7433999999994</v>
      </c>
      <c r="AO98" s="530">
        <f t="shared" si="35"/>
        <v>7841.5646399999987</v>
      </c>
      <c r="AP98" s="530">
        <f t="shared" si="35"/>
        <v>8059.3858799999989</v>
      </c>
      <c r="AQ98" s="530">
        <f t="shared" si="35"/>
        <v>8277.2071199999973</v>
      </c>
      <c r="AR98" s="530">
        <f t="shared" si="35"/>
        <v>8495.0283599999984</v>
      </c>
      <c r="AS98" s="530">
        <f t="shared" si="35"/>
        <v>8712.8495999999977</v>
      </c>
      <c r="AT98" s="530">
        <f t="shared" si="35"/>
        <v>8930.670839999997</v>
      </c>
      <c r="AU98" s="530">
        <f t="shared" si="35"/>
        <v>9148.49208</v>
      </c>
      <c r="AV98" s="530">
        <f t="shared" si="35"/>
        <v>9366.3133199999975</v>
      </c>
      <c r="AW98" s="530">
        <f t="shared" si="35"/>
        <v>9584.1345599999986</v>
      </c>
      <c r="AX98" s="530">
        <f t="shared" si="35"/>
        <v>9801.9557999999979</v>
      </c>
      <c r="AY98" s="530">
        <f t="shared" si="35"/>
        <v>10019.777039999997</v>
      </c>
      <c r="AZ98" s="530">
        <f t="shared" si="35"/>
        <v>10237.598279999998</v>
      </c>
      <c r="BA98" s="530">
        <f t="shared" si="35"/>
        <v>10455.419519999998</v>
      </c>
      <c r="BB98" s="530">
        <f t="shared" si="35"/>
        <v>10673.240759999999</v>
      </c>
      <c r="BC98" s="530">
        <f t="shared" si="35"/>
        <v>10891.061999999998</v>
      </c>
      <c r="BD98" s="530">
        <f t="shared" si="35"/>
        <v>11108.883239999997</v>
      </c>
      <c r="BE98" s="530">
        <f t="shared" si="35"/>
        <v>11326.704479999999</v>
      </c>
      <c r="BF98" s="530">
        <f t="shared" si="35"/>
        <v>11544.525719999998</v>
      </c>
    </row>
    <row r="99" spans="1:58" hidden="1" x14ac:dyDescent="0.25">
      <c r="A99" s="802"/>
      <c r="B99" s="817" t="str">
        <f t="shared" si="10"/>
        <v>КРВ.150.290.ХХХ.6ТП.24v</v>
      </c>
      <c r="C99" s="818"/>
      <c r="D99" s="215" t="s">
        <v>80</v>
      </c>
      <c r="E99" s="528">
        <v>150</v>
      </c>
      <c r="F99" s="528">
        <v>290</v>
      </c>
      <c r="G99" s="528" t="s">
        <v>141</v>
      </c>
      <c r="H99" s="529"/>
      <c r="I99" s="529"/>
      <c r="J99" s="530"/>
      <c r="K99" s="530"/>
      <c r="L99" s="530">
        <f>((L$70-$H$4)/1000)*IF($C$13=0,$AP$30,$AP$47)*(($C$8/70)^$BA$47)*IF($C$13=1,$AG$47,IF($C$13=2,$AH$47,IF($C$13=3,$AI$47,1)))</f>
        <v>2308.2888328500003</v>
      </c>
      <c r="M99" s="530">
        <f t="shared" ref="M99:BF99" si="36">((M$70-$H$4)/1000)*IF($C$13=0,$AP$30,$AP$47)*(($C$8/70)^$BA$47)*IF($C$13=1,$AG$47,IF($C$13=2,$AH$47,IF($C$13=3,$AI$47,1)))</f>
        <v>2638.0443804000006</v>
      </c>
      <c r="N99" s="530">
        <f t="shared" si="36"/>
        <v>2967.7999279500009</v>
      </c>
      <c r="O99" s="530">
        <f t="shared" si="36"/>
        <v>3297.5554755000003</v>
      </c>
      <c r="P99" s="530">
        <f t="shared" si="36"/>
        <v>3627.311023050001</v>
      </c>
      <c r="Q99" s="530">
        <f t="shared" si="36"/>
        <v>3957.0665706000004</v>
      </c>
      <c r="R99" s="530">
        <f t="shared" si="36"/>
        <v>4286.8221181500012</v>
      </c>
      <c r="S99" s="530">
        <f t="shared" si="36"/>
        <v>4616.5776657000006</v>
      </c>
      <c r="T99" s="530">
        <f t="shared" si="36"/>
        <v>4946.3332132500009</v>
      </c>
      <c r="U99" s="530">
        <f t="shared" si="36"/>
        <v>5276.0887608000012</v>
      </c>
      <c r="V99" s="530">
        <f t="shared" si="36"/>
        <v>5605.8443083500015</v>
      </c>
      <c r="W99" s="530">
        <f t="shared" si="36"/>
        <v>5935.5998559000018</v>
      </c>
      <c r="X99" s="530">
        <f t="shared" si="36"/>
        <v>6265.3554034500003</v>
      </c>
      <c r="Y99" s="530">
        <f t="shared" si="36"/>
        <v>6595.1109510000006</v>
      </c>
      <c r="Z99" s="530">
        <f t="shared" si="36"/>
        <v>6924.8664985500018</v>
      </c>
      <c r="AA99" s="530">
        <f t="shared" si="36"/>
        <v>7254.6220461000021</v>
      </c>
      <c r="AB99" s="530">
        <f t="shared" si="36"/>
        <v>7584.3775936500006</v>
      </c>
      <c r="AC99" s="530">
        <f t="shared" si="36"/>
        <v>7914.1331412000009</v>
      </c>
      <c r="AD99" s="530">
        <f t="shared" si="36"/>
        <v>8243.8886887500012</v>
      </c>
      <c r="AE99" s="530">
        <f t="shared" si="36"/>
        <v>8573.6442363000024</v>
      </c>
      <c r="AF99" s="530">
        <f t="shared" si="36"/>
        <v>8903.3997838500018</v>
      </c>
      <c r="AG99" s="530">
        <f t="shared" si="36"/>
        <v>9233.1553314000012</v>
      </c>
      <c r="AH99" s="530">
        <f t="shared" si="36"/>
        <v>9562.9108789500006</v>
      </c>
      <c r="AI99" s="530">
        <f t="shared" si="36"/>
        <v>9892.6664265000018</v>
      </c>
      <c r="AJ99" s="530">
        <f t="shared" si="36"/>
        <v>10222.421974050003</v>
      </c>
      <c r="AK99" s="530">
        <f t="shared" si="36"/>
        <v>10552.177521600002</v>
      </c>
      <c r="AL99" s="530">
        <f t="shared" si="36"/>
        <v>10881.93306915</v>
      </c>
      <c r="AM99" s="530">
        <f t="shared" si="36"/>
        <v>11211.688616700003</v>
      </c>
      <c r="AN99" s="530">
        <f t="shared" si="36"/>
        <v>11541.444164250002</v>
      </c>
      <c r="AO99" s="530">
        <f t="shared" si="36"/>
        <v>11871.199711800004</v>
      </c>
      <c r="AP99" s="530">
        <f t="shared" si="36"/>
        <v>12200.955259350003</v>
      </c>
      <c r="AQ99" s="530">
        <f t="shared" si="36"/>
        <v>12530.710806900001</v>
      </c>
      <c r="AR99" s="530">
        <f t="shared" si="36"/>
        <v>12860.46635445</v>
      </c>
      <c r="AS99" s="530">
        <f t="shared" si="36"/>
        <v>13190.221902000001</v>
      </c>
      <c r="AT99" s="530">
        <f t="shared" si="36"/>
        <v>13519.977449550001</v>
      </c>
      <c r="AU99" s="530">
        <f t="shared" si="36"/>
        <v>13849.732997100004</v>
      </c>
      <c r="AV99" s="530">
        <f t="shared" si="36"/>
        <v>14179.488544650001</v>
      </c>
      <c r="AW99" s="530">
        <f t="shared" si="36"/>
        <v>14509.244092200004</v>
      </c>
      <c r="AX99" s="530">
        <f t="shared" si="36"/>
        <v>14838.999639750002</v>
      </c>
      <c r="AY99" s="530">
        <f t="shared" si="36"/>
        <v>15168.755187300001</v>
      </c>
      <c r="AZ99" s="530">
        <f t="shared" si="36"/>
        <v>15498.510734850002</v>
      </c>
      <c r="BA99" s="530">
        <f t="shared" si="36"/>
        <v>15828.266282400002</v>
      </c>
      <c r="BB99" s="530">
        <f t="shared" si="36"/>
        <v>16158.021829950003</v>
      </c>
      <c r="BC99" s="530">
        <f t="shared" si="36"/>
        <v>16487.777377500002</v>
      </c>
      <c r="BD99" s="530">
        <f t="shared" si="36"/>
        <v>16817.532925050004</v>
      </c>
      <c r="BE99" s="530">
        <f t="shared" si="36"/>
        <v>17147.288472600005</v>
      </c>
      <c r="BF99" s="530">
        <f t="shared" si="36"/>
        <v>17477.044020150002</v>
      </c>
    </row>
    <row r="100" spans="1:58" hidden="1" x14ac:dyDescent="0.25">
      <c r="A100" s="802"/>
      <c r="B100" s="817" t="str">
        <f t="shared" si="10"/>
        <v>КРВ.150.340.ХХХ.8ТП.24v</v>
      </c>
      <c r="C100" s="818"/>
      <c r="D100" s="215" t="s">
        <v>80</v>
      </c>
      <c r="E100" s="528">
        <v>150</v>
      </c>
      <c r="F100" s="528">
        <v>340</v>
      </c>
      <c r="G100" s="528" t="s">
        <v>142</v>
      </c>
      <c r="H100" s="529"/>
      <c r="I100" s="529"/>
      <c r="J100" s="530"/>
      <c r="K100" s="530"/>
      <c r="L100" s="530">
        <f>((L$70-$H$4)/1000)*IF($C$13=0,$AQ$30,($AQ$47*1.1))*(($C$8/70)^$BB$47)*IF($C$13=1,$AG$50,IF($C$13=2,$AH$50,IF($C$13=3,$AI$50,1)))</f>
        <v>2575.0004280000007</v>
      </c>
      <c r="M100" s="530">
        <f t="shared" ref="M100:BF100" si="37">((M$70-$H$4)/1000)*IF($C$13=0,$AQ$30,($AQ$47*1.1))*(($C$8/70)^$BB$47)*IF($C$13=1,$AG$50,IF($C$13=2,$AH$50,IF($C$13=3,$AI$50,1)))</f>
        <v>2942.8576320000011</v>
      </c>
      <c r="N100" s="530">
        <f t="shared" si="37"/>
        <v>3310.7148360000015</v>
      </c>
      <c r="O100" s="530">
        <f t="shared" si="37"/>
        <v>3678.5720400000009</v>
      </c>
      <c r="P100" s="530">
        <f t="shared" si="37"/>
        <v>4046.4292440000013</v>
      </c>
      <c r="Q100" s="530">
        <f t="shared" si="37"/>
        <v>4414.2864480000017</v>
      </c>
      <c r="R100" s="530">
        <f t="shared" si="37"/>
        <v>4782.1436520000025</v>
      </c>
      <c r="S100" s="530">
        <f t="shared" si="37"/>
        <v>5150.0008560000015</v>
      </c>
      <c r="T100" s="530">
        <f t="shared" si="37"/>
        <v>5517.8580600000014</v>
      </c>
      <c r="U100" s="530">
        <f t="shared" si="37"/>
        <v>5885.7152640000022</v>
      </c>
      <c r="V100" s="530">
        <f t="shared" si="37"/>
        <v>6253.5724680000012</v>
      </c>
      <c r="W100" s="530">
        <f t="shared" si="37"/>
        <v>6621.4296720000029</v>
      </c>
      <c r="X100" s="530">
        <f t="shared" si="37"/>
        <v>6989.2868760000019</v>
      </c>
      <c r="Y100" s="530">
        <f t="shared" si="37"/>
        <v>7357.1440800000018</v>
      </c>
      <c r="Z100" s="530">
        <f t="shared" si="37"/>
        <v>7725.0012840000027</v>
      </c>
      <c r="AA100" s="530">
        <f t="shared" si="37"/>
        <v>8092.8584880000026</v>
      </c>
      <c r="AB100" s="530">
        <f t="shared" si="37"/>
        <v>8460.7156920000016</v>
      </c>
      <c r="AC100" s="530">
        <f t="shared" si="37"/>
        <v>8828.5728960000033</v>
      </c>
      <c r="AD100" s="530">
        <f t="shared" si="37"/>
        <v>9196.4301000000032</v>
      </c>
      <c r="AE100" s="530">
        <f t="shared" si="37"/>
        <v>9564.287304000005</v>
      </c>
      <c r="AF100" s="530">
        <f t="shared" si="37"/>
        <v>9932.1445080000049</v>
      </c>
      <c r="AG100" s="530">
        <f t="shared" si="37"/>
        <v>10300.001712000003</v>
      </c>
      <c r="AH100" s="530">
        <f t="shared" si="37"/>
        <v>10667.858916000003</v>
      </c>
      <c r="AI100" s="530">
        <f t="shared" si="37"/>
        <v>11035.716120000003</v>
      </c>
      <c r="AJ100" s="530">
        <f t="shared" si="37"/>
        <v>11403.573324000005</v>
      </c>
      <c r="AK100" s="530">
        <f t="shared" si="37"/>
        <v>11771.430528000004</v>
      </c>
      <c r="AL100" s="530">
        <f t="shared" si="37"/>
        <v>12139.287732000003</v>
      </c>
      <c r="AM100" s="530">
        <f t="shared" si="37"/>
        <v>12507.144936000002</v>
      </c>
      <c r="AN100" s="530">
        <f t="shared" si="37"/>
        <v>12875.002140000006</v>
      </c>
      <c r="AO100" s="530">
        <f t="shared" si="37"/>
        <v>13242.859344000006</v>
      </c>
      <c r="AP100" s="530">
        <f t="shared" si="37"/>
        <v>13610.716548000006</v>
      </c>
      <c r="AQ100" s="530">
        <f t="shared" si="37"/>
        <v>13978.573752000004</v>
      </c>
      <c r="AR100" s="530">
        <f t="shared" si="37"/>
        <v>14346.430956000004</v>
      </c>
      <c r="AS100" s="530">
        <f t="shared" si="37"/>
        <v>14714.288160000004</v>
      </c>
      <c r="AT100" s="530">
        <f t="shared" si="37"/>
        <v>15082.145364000004</v>
      </c>
      <c r="AU100" s="530">
        <f t="shared" si="37"/>
        <v>15450.002568000005</v>
      </c>
      <c r="AV100" s="530">
        <f t="shared" si="37"/>
        <v>15817.859772000003</v>
      </c>
      <c r="AW100" s="530">
        <f t="shared" si="37"/>
        <v>16185.716976000005</v>
      </c>
      <c r="AX100" s="530">
        <f t="shared" si="37"/>
        <v>16553.574180000003</v>
      </c>
      <c r="AY100" s="530">
        <f t="shared" si="37"/>
        <v>16921.431384000003</v>
      </c>
      <c r="AZ100" s="530">
        <f t="shared" si="37"/>
        <v>17289.288588000007</v>
      </c>
      <c r="BA100" s="530">
        <f t="shared" si="37"/>
        <v>17657.145792000007</v>
      </c>
      <c r="BB100" s="530">
        <f t="shared" si="37"/>
        <v>18025.002996000007</v>
      </c>
      <c r="BC100" s="530">
        <f t="shared" si="37"/>
        <v>18392.860200000006</v>
      </c>
      <c r="BD100" s="530">
        <f t="shared" si="37"/>
        <v>18760.717404000003</v>
      </c>
      <c r="BE100" s="530">
        <f t="shared" si="37"/>
        <v>19128.57460800001</v>
      </c>
      <c r="BF100" s="530">
        <f t="shared" si="37"/>
        <v>19496.431812000006</v>
      </c>
    </row>
    <row r="101" spans="1:58" hidden="1" x14ac:dyDescent="0.25">
      <c r="A101" s="802"/>
      <c r="B101" s="817" t="str">
        <f>D101&amp;"."&amp;E101&amp;"."&amp;F101&amp;"."&amp;"ХХХ"&amp;"."&amp;G101&amp;"."&amp;"24v"</f>
        <v>КРВ.150.380.ХХХ.8ТП.24v</v>
      </c>
      <c r="C101" s="818"/>
      <c r="D101" s="215" t="s">
        <v>80</v>
      </c>
      <c r="E101" s="528">
        <v>150</v>
      </c>
      <c r="F101" s="528">
        <v>380</v>
      </c>
      <c r="G101" s="528" t="s">
        <v>142</v>
      </c>
      <c r="H101" s="529"/>
      <c r="I101" s="529"/>
      <c r="J101" s="530"/>
      <c r="K101" s="530"/>
      <c r="L101" s="530">
        <f>((L$70-$H$4)/1000)*IF($C$13=0,$AR$30,$AR$47)*(($C$8/70)^$BC$47)*IF($C$13=1,$AG$47,IF($C$13=2,$AH$47,IF($C$13=3,$AI$47,1)))</f>
        <v>2686.39644</v>
      </c>
      <c r="M101" s="530">
        <f t="shared" ref="M101:BF101" si="38">((M$70-$H$4)/1000)*IF($C$13=0,$AR$30,$AR$47)*(($C$8/70)^$BC$47)*IF($C$13=1,$AG$47,IF($C$13=2,$AH$47,IF($C$13=3,$AI$47,1)))</f>
        <v>3070.1673600000004</v>
      </c>
      <c r="N101" s="530">
        <f t="shared" si="38"/>
        <v>3453.9382800000003</v>
      </c>
      <c r="O101" s="530">
        <f t="shared" si="38"/>
        <v>3837.7092000000002</v>
      </c>
      <c r="P101" s="530">
        <f t="shared" si="38"/>
        <v>4221.4801200000002</v>
      </c>
      <c r="Q101" s="530">
        <f t="shared" si="38"/>
        <v>4605.2510400000001</v>
      </c>
      <c r="R101" s="530">
        <f t="shared" si="38"/>
        <v>4989.02196</v>
      </c>
      <c r="S101" s="530">
        <f t="shared" si="38"/>
        <v>5372.79288</v>
      </c>
      <c r="T101" s="530">
        <f t="shared" si="38"/>
        <v>5756.5637999999999</v>
      </c>
      <c r="U101" s="530">
        <f t="shared" si="38"/>
        <v>6140.3347200000007</v>
      </c>
      <c r="V101" s="530">
        <f t="shared" si="38"/>
        <v>6524.1056399999998</v>
      </c>
      <c r="W101" s="530">
        <f t="shared" si="38"/>
        <v>6907.8765600000006</v>
      </c>
      <c r="X101" s="530">
        <f t="shared" si="38"/>
        <v>7291.6474799999996</v>
      </c>
      <c r="Y101" s="530">
        <f t="shared" si="38"/>
        <v>7675.4184000000005</v>
      </c>
      <c r="Z101" s="530">
        <f t="shared" si="38"/>
        <v>8059.1893200000004</v>
      </c>
      <c r="AA101" s="530">
        <f t="shared" si="38"/>
        <v>8442.9602400000003</v>
      </c>
      <c r="AB101" s="530">
        <f t="shared" si="38"/>
        <v>8826.7311599999994</v>
      </c>
      <c r="AC101" s="530">
        <f t="shared" si="38"/>
        <v>9210.5020800000002</v>
      </c>
      <c r="AD101" s="530">
        <f t="shared" si="38"/>
        <v>9594.2729999999992</v>
      </c>
      <c r="AE101" s="530">
        <f t="shared" si="38"/>
        <v>9978.0439200000001</v>
      </c>
      <c r="AF101" s="530">
        <f t="shared" si="38"/>
        <v>10361.814840000001</v>
      </c>
      <c r="AG101" s="530">
        <f t="shared" si="38"/>
        <v>10745.58576</v>
      </c>
      <c r="AH101" s="530">
        <f t="shared" si="38"/>
        <v>11129.356680000001</v>
      </c>
      <c r="AI101" s="530">
        <f t="shared" si="38"/>
        <v>11513.1276</v>
      </c>
      <c r="AJ101" s="530">
        <f t="shared" si="38"/>
        <v>11896.898520000001</v>
      </c>
      <c r="AK101" s="530">
        <f t="shared" si="38"/>
        <v>12280.669440000001</v>
      </c>
      <c r="AL101" s="530">
        <f t="shared" si="38"/>
        <v>12664.440359999999</v>
      </c>
      <c r="AM101" s="530">
        <f t="shared" si="38"/>
        <v>13048.21128</v>
      </c>
      <c r="AN101" s="530">
        <f t="shared" si="38"/>
        <v>13431.982199999999</v>
      </c>
      <c r="AO101" s="530">
        <f t="shared" si="38"/>
        <v>13815.753120000001</v>
      </c>
      <c r="AP101" s="530">
        <f t="shared" si="38"/>
        <v>14199.524040000002</v>
      </c>
      <c r="AQ101" s="530">
        <f t="shared" si="38"/>
        <v>14583.294959999999</v>
      </c>
      <c r="AR101" s="530">
        <f t="shared" si="38"/>
        <v>14967.06588</v>
      </c>
      <c r="AS101" s="530">
        <f t="shared" si="38"/>
        <v>15350.836800000001</v>
      </c>
      <c r="AT101" s="530">
        <f t="shared" si="38"/>
        <v>15734.607719999998</v>
      </c>
      <c r="AU101" s="530">
        <f t="shared" si="38"/>
        <v>16118.378640000001</v>
      </c>
      <c r="AV101" s="530">
        <f t="shared" si="38"/>
        <v>16502.149559999998</v>
      </c>
      <c r="AW101" s="530">
        <f t="shared" si="38"/>
        <v>16885.920480000001</v>
      </c>
      <c r="AX101" s="530">
        <f t="shared" si="38"/>
        <v>17269.6914</v>
      </c>
      <c r="AY101" s="530">
        <f t="shared" si="38"/>
        <v>17653.462319999999</v>
      </c>
      <c r="AZ101" s="530">
        <f t="shared" si="38"/>
        <v>18037.233240000001</v>
      </c>
      <c r="BA101" s="530">
        <f t="shared" si="38"/>
        <v>18421.00416</v>
      </c>
      <c r="BB101" s="530">
        <f t="shared" si="38"/>
        <v>18804.775080000003</v>
      </c>
      <c r="BC101" s="530">
        <f t="shared" si="38"/>
        <v>19188.545999999998</v>
      </c>
      <c r="BD101" s="530">
        <f t="shared" si="38"/>
        <v>19572.316919999997</v>
      </c>
      <c r="BE101" s="530">
        <f t="shared" si="38"/>
        <v>19956.08784</v>
      </c>
      <c r="BF101" s="530">
        <f t="shared" si="38"/>
        <v>20339.858759999999</v>
      </c>
    </row>
    <row r="102" spans="1:58" ht="15.75" hidden="1" thickBot="1" x14ac:dyDescent="0.3">
      <c r="A102" s="802"/>
      <c r="B102" s="825" t="str">
        <f t="shared" ref="B102:B108" si="39">D102&amp;"."&amp;E102&amp;"."&amp;F102&amp;"."&amp;"ХХХ"&amp;"."&amp;G102&amp;"."&amp;"24v"</f>
        <v>КРВ.150.420.ХХХ.10ТП.24v</v>
      </c>
      <c r="C102" s="826"/>
      <c r="D102" s="642" t="s">
        <v>80</v>
      </c>
      <c r="E102" s="643">
        <v>150</v>
      </c>
      <c r="F102" s="643">
        <v>420</v>
      </c>
      <c r="G102" s="643" t="s">
        <v>160</v>
      </c>
      <c r="H102" s="529"/>
      <c r="I102" s="529"/>
      <c r="J102" s="530"/>
      <c r="K102" s="530"/>
      <c r="L102" s="530">
        <f>((L$70-$H$4)/1000)*IF($C$13=0,$AS$30,$AS$47)*(($C$8/70)^$BD$47)*IF($C$13=1,$AG$47,IF($C$13=2,$AH$47,IF($C$13=3,$AI$47,1)))</f>
        <v>3168.2250599999993</v>
      </c>
      <c r="M102" s="530">
        <f t="shared" ref="M102:BF102" si="40">((M$70-$H$4)/1000)*IF($C$13=0,$AS$30,$AS$47)*(($C$8/70)^$BD$47)*IF($C$13=1,$AG$47,IF($C$13=2,$AH$47,IF($C$13=3,$AI$47,1)))</f>
        <v>3620.8286399999997</v>
      </c>
      <c r="N102" s="530">
        <f t="shared" si="40"/>
        <v>4073.4322199999997</v>
      </c>
      <c r="O102" s="530">
        <f t="shared" si="40"/>
        <v>4526.0357999999997</v>
      </c>
      <c r="P102" s="530">
        <f t="shared" si="40"/>
        <v>4978.6393799999996</v>
      </c>
      <c r="Q102" s="530">
        <f t="shared" si="40"/>
        <v>5431.2429599999987</v>
      </c>
      <c r="R102" s="530">
        <f t="shared" si="40"/>
        <v>5883.8465399999995</v>
      </c>
      <c r="S102" s="530">
        <f t="shared" si="40"/>
        <v>6336.4501199999986</v>
      </c>
      <c r="T102" s="530">
        <f t="shared" si="40"/>
        <v>6789.0536999999995</v>
      </c>
      <c r="U102" s="530">
        <f t="shared" si="40"/>
        <v>7241.6572799999994</v>
      </c>
      <c r="V102" s="530">
        <f t="shared" si="40"/>
        <v>7694.2608599999985</v>
      </c>
      <c r="W102" s="530">
        <f t="shared" si="40"/>
        <v>8146.8644399999994</v>
      </c>
      <c r="X102" s="530">
        <f t="shared" si="40"/>
        <v>8599.4680199999984</v>
      </c>
      <c r="Y102" s="530">
        <f t="shared" si="40"/>
        <v>9052.0715999999993</v>
      </c>
      <c r="Z102" s="530">
        <f t="shared" si="40"/>
        <v>9504.6751799999984</v>
      </c>
      <c r="AA102" s="530">
        <f t="shared" si="40"/>
        <v>9957.2787599999992</v>
      </c>
      <c r="AB102" s="530">
        <f t="shared" si="40"/>
        <v>10409.882339999996</v>
      </c>
      <c r="AC102" s="530">
        <f t="shared" si="40"/>
        <v>10862.485919999997</v>
      </c>
      <c r="AD102" s="530">
        <f t="shared" si="40"/>
        <v>11315.089499999998</v>
      </c>
      <c r="AE102" s="530">
        <f t="shared" si="40"/>
        <v>11767.693079999999</v>
      </c>
      <c r="AF102" s="530">
        <f t="shared" si="40"/>
        <v>12220.29666</v>
      </c>
      <c r="AG102" s="530">
        <f t="shared" si="40"/>
        <v>12672.900239999997</v>
      </c>
      <c r="AH102" s="530">
        <f t="shared" si="40"/>
        <v>13125.503819999998</v>
      </c>
      <c r="AI102" s="530">
        <f t="shared" si="40"/>
        <v>13578.107399999999</v>
      </c>
      <c r="AJ102" s="530">
        <f t="shared" si="40"/>
        <v>14030.710979999998</v>
      </c>
      <c r="AK102" s="530">
        <f t="shared" si="40"/>
        <v>14483.314559999999</v>
      </c>
      <c r="AL102" s="530">
        <f t="shared" si="40"/>
        <v>14935.918139999996</v>
      </c>
      <c r="AM102" s="530">
        <f t="shared" si="40"/>
        <v>15388.521719999997</v>
      </c>
      <c r="AN102" s="530">
        <f t="shared" si="40"/>
        <v>15841.1253</v>
      </c>
      <c r="AO102" s="530">
        <f t="shared" si="40"/>
        <v>16293.728879999999</v>
      </c>
      <c r="AP102" s="530">
        <f t="shared" si="40"/>
        <v>16746.332459999998</v>
      </c>
      <c r="AQ102" s="530">
        <f t="shared" si="40"/>
        <v>17198.936039999997</v>
      </c>
      <c r="AR102" s="530">
        <f t="shared" si="40"/>
        <v>17651.539619999996</v>
      </c>
      <c r="AS102" s="530">
        <f t="shared" si="40"/>
        <v>18104.143199999999</v>
      </c>
      <c r="AT102" s="530">
        <f t="shared" si="40"/>
        <v>18556.746779999994</v>
      </c>
      <c r="AU102" s="530">
        <f t="shared" si="40"/>
        <v>19009.350359999997</v>
      </c>
      <c r="AV102" s="530">
        <f t="shared" si="40"/>
        <v>19461.953939999996</v>
      </c>
      <c r="AW102" s="530">
        <f t="shared" si="40"/>
        <v>19914.557519999998</v>
      </c>
      <c r="AX102" s="530">
        <f t="shared" si="40"/>
        <v>20367.161099999998</v>
      </c>
      <c r="AY102" s="530">
        <f t="shared" si="40"/>
        <v>20819.764679999993</v>
      </c>
      <c r="AZ102" s="530">
        <f t="shared" si="40"/>
        <v>21272.368259999996</v>
      </c>
      <c r="BA102" s="530">
        <f t="shared" si="40"/>
        <v>21724.971839999995</v>
      </c>
      <c r="BB102" s="530">
        <f t="shared" si="40"/>
        <v>22177.575419999997</v>
      </c>
      <c r="BC102" s="530">
        <f t="shared" si="40"/>
        <v>22630.178999999996</v>
      </c>
      <c r="BD102" s="530">
        <f t="shared" si="40"/>
        <v>23082.782579999999</v>
      </c>
      <c r="BE102" s="530">
        <f t="shared" si="40"/>
        <v>23535.386159999998</v>
      </c>
      <c r="BF102" s="530">
        <f t="shared" si="40"/>
        <v>23987.989739999997</v>
      </c>
    </row>
    <row r="103" spans="1:58" x14ac:dyDescent="0.25">
      <c r="B103" s="781" t="str">
        <f t="shared" si="39"/>
        <v>КРВ.180.240.ХХХ.4ТК.24v</v>
      </c>
      <c r="C103" s="782"/>
      <c r="D103" s="218" t="s">
        <v>80</v>
      </c>
      <c r="E103" s="626">
        <v>180</v>
      </c>
      <c r="F103" s="626">
        <v>240</v>
      </c>
      <c r="G103" s="626" t="s">
        <v>140</v>
      </c>
      <c r="H103" s="627"/>
      <c r="I103" s="627"/>
      <c r="J103" s="628"/>
      <c r="K103" s="628"/>
      <c r="L103" s="628">
        <f>((L$70-$H$4)/1000)*IF($C$13=0,$AN$31,$AN$48)*(($C$8/70)^$AY$48)*IF($C$13=1,$AG$48,IF($C$13=2,$AH$48,IF($C$13=3,$AI$48,1)))</f>
        <v>1552.9010315000021</v>
      </c>
      <c r="M103" s="628">
        <f t="shared" ref="M103:BF103" si="41">((M$70-$H$4)/1000)*IF($C$13=0,$AN$31,$AN$48)*(($C$8/70)^$AY$48)*IF($C$13=1,$AG$48,IF($C$13=2,$AH$48,IF($C$13=3,$AI$48,1)))</f>
        <v>1774.7440360000023</v>
      </c>
      <c r="N103" s="628">
        <f t="shared" si="41"/>
        <v>1996.5870405000026</v>
      </c>
      <c r="O103" s="628">
        <f t="shared" si="41"/>
        <v>2218.4300450000028</v>
      </c>
      <c r="P103" s="628">
        <f t="shared" si="41"/>
        <v>2440.2730495000033</v>
      </c>
      <c r="Q103" s="628">
        <f t="shared" si="41"/>
        <v>2662.1160540000033</v>
      </c>
      <c r="R103" s="628">
        <f t="shared" si="41"/>
        <v>2883.9590585000042</v>
      </c>
      <c r="S103" s="628">
        <f t="shared" si="41"/>
        <v>3105.8020630000042</v>
      </c>
      <c r="T103" s="628">
        <f t="shared" si="41"/>
        <v>3327.6450675000046</v>
      </c>
      <c r="U103" s="628">
        <f t="shared" si="41"/>
        <v>3549.4880720000046</v>
      </c>
      <c r="V103" s="628">
        <f t="shared" si="41"/>
        <v>3771.3310765000047</v>
      </c>
      <c r="W103" s="628">
        <f t="shared" si="41"/>
        <v>3993.1740810000051</v>
      </c>
      <c r="X103" s="628">
        <f t="shared" si="41"/>
        <v>4215.0170855000051</v>
      </c>
      <c r="Y103" s="628">
        <f t="shared" si="41"/>
        <v>4436.8600900000056</v>
      </c>
      <c r="Z103" s="628">
        <f t="shared" si="41"/>
        <v>4658.703094500006</v>
      </c>
      <c r="AA103" s="628">
        <f t="shared" si="41"/>
        <v>4880.5460990000065</v>
      </c>
      <c r="AB103" s="628">
        <f t="shared" si="41"/>
        <v>5102.3891035000061</v>
      </c>
      <c r="AC103" s="628">
        <f t="shared" si="41"/>
        <v>5324.2321080000065</v>
      </c>
      <c r="AD103" s="628">
        <f t="shared" si="41"/>
        <v>5546.0751125000079</v>
      </c>
      <c r="AE103" s="628">
        <f t="shared" si="41"/>
        <v>5767.9181170000084</v>
      </c>
      <c r="AF103" s="628">
        <f t="shared" si="41"/>
        <v>5989.7611215000088</v>
      </c>
      <c r="AG103" s="628">
        <f t="shared" si="41"/>
        <v>6211.6041260000084</v>
      </c>
      <c r="AH103" s="628">
        <f t="shared" si="41"/>
        <v>6433.4471305000088</v>
      </c>
      <c r="AI103" s="628">
        <f t="shared" si="41"/>
        <v>6655.2901350000093</v>
      </c>
      <c r="AJ103" s="628">
        <f t="shared" si="41"/>
        <v>6877.1331395000097</v>
      </c>
      <c r="AK103" s="628">
        <f t="shared" si="41"/>
        <v>7098.9761440000093</v>
      </c>
      <c r="AL103" s="628">
        <f t="shared" si="41"/>
        <v>7320.8191485000089</v>
      </c>
      <c r="AM103" s="628">
        <f t="shared" si="41"/>
        <v>7542.6621530000093</v>
      </c>
      <c r="AN103" s="628">
        <f t="shared" si="41"/>
        <v>7764.5051575000098</v>
      </c>
      <c r="AO103" s="628">
        <f t="shared" si="41"/>
        <v>7986.3481620000102</v>
      </c>
      <c r="AP103" s="628">
        <f t="shared" si="41"/>
        <v>8208.1911665000116</v>
      </c>
      <c r="AQ103" s="628">
        <f t="shared" si="41"/>
        <v>8430.0341710000102</v>
      </c>
      <c r="AR103" s="628">
        <f t="shared" si="41"/>
        <v>8651.8771755000107</v>
      </c>
      <c r="AS103" s="628">
        <f t="shared" si="41"/>
        <v>8873.7201800000112</v>
      </c>
      <c r="AT103" s="628">
        <f t="shared" si="41"/>
        <v>9095.5631845000116</v>
      </c>
      <c r="AU103" s="628">
        <f t="shared" si="41"/>
        <v>9317.4061890000121</v>
      </c>
      <c r="AV103" s="628">
        <f t="shared" si="41"/>
        <v>9539.2491935000126</v>
      </c>
      <c r="AW103" s="628">
        <f t="shared" si="41"/>
        <v>9761.092198000013</v>
      </c>
      <c r="AX103" s="628">
        <f t="shared" si="41"/>
        <v>9982.9352025000135</v>
      </c>
      <c r="AY103" s="628">
        <f t="shared" si="41"/>
        <v>10204.778207000012</v>
      </c>
      <c r="AZ103" s="628">
        <f t="shared" si="41"/>
        <v>10426.621211500014</v>
      </c>
      <c r="BA103" s="628">
        <f t="shared" si="41"/>
        <v>10648.464216000013</v>
      </c>
      <c r="BB103" s="628">
        <f t="shared" si="41"/>
        <v>10870.307220500015</v>
      </c>
      <c r="BC103" s="628">
        <f t="shared" si="41"/>
        <v>11092.150225000016</v>
      </c>
      <c r="BD103" s="628">
        <f t="shared" si="41"/>
        <v>11313.993229500014</v>
      </c>
      <c r="BE103" s="628">
        <f t="shared" si="41"/>
        <v>11535.836234000017</v>
      </c>
      <c r="BF103" s="628">
        <f t="shared" si="41"/>
        <v>11757.679238500015</v>
      </c>
    </row>
    <row r="104" spans="1:58" hidden="1" x14ac:dyDescent="0.25">
      <c r="B104" s="783" t="str">
        <f t="shared" si="39"/>
        <v>КРВ.180.260.ХХХ.4ТК.24v</v>
      </c>
      <c r="C104" s="784"/>
      <c r="D104" s="220" t="s">
        <v>80</v>
      </c>
      <c r="E104" s="629">
        <v>180</v>
      </c>
      <c r="F104" s="629">
        <v>260</v>
      </c>
      <c r="G104" s="629" t="s">
        <v>140</v>
      </c>
      <c r="H104" s="630"/>
      <c r="I104" s="630"/>
      <c r="J104" s="631"/>
      <c r="K104" s="631"/>
      <c r="L104" s="631">
        <f>((L$70-$H$4)/1000)*IF($C$13=0,$AO$31,$AO$48)*(($C$8/70)^$AZ$48)*IF($C$13=1,$AG$49,IF($C$13=2,$AH$49,IF($C$13=3,$AI$49,1)))</f>
        <v>1684.8472913999992</v>
      </c>
      <c r="M104" s="631">
        <f t="shared" ref="M104:BF104" si="42">((M$70-$H$4)/1000)*IF($C$13=0,$AO$31,$AO$48)*(($C$8/70)^$AZ$48)*IF($C$13=1,$AG$49,IF($C$13=2,$AH$49,IF($C$13=3,$AI$49,1)))</f>
        <v>1925.5397615999996</v>
      </c>
      <c r="N104" s="631">
        <f t="shared" si="42"/>
        <v>2166.2322317999992</v>
      </c>
      <c r="O104" s="631">
        <f t="shared" si="42"/>
        <v>2406.9247019999989</v>
      </c>
      <c r="P104" s="631">
        <f t="shared" si="42"/>
        <v>2647.617172199999</v>
      </c>
      <c r="Q104" s="631">
        <f t="shared" si="42"/>
        <v>2888.3096423999987</v>
      </c>
      <c r="R104" s="631">
        <f t="shared" si="42"/>
        <v>3129.0021125999992</v>
      </c>
      <c r="S104" s="631">
        <f t="shared" si="42"/>
        <v>3369.6945827999984</v>
      </c>
      <c r="T104" s="631">
        <f t="shared" si="42"/>
        <v>3610.3870529999986</v>
      </c>
      <c r="U104" s="631">
        <f t="shared" si="42"/>
        <v>3851.0795231999991</v>
      </c>
      <c r="V104" s="631">
        <f t="shared" si="42"/>
        <v>4091.7719933999983</v>
      </c>
      <c r="W104" s="631">
        <f t="shared" si="42"/>
        <v>4332.4644635999985</v>
      </c>
      <c r="X104" s="631">
        <f t="shared" si="42"/>
        <v>4573.1569337999981</v>
      </c>
      <c r="Y104" s="631">
        <f t="shared" si="42"/>
        <v>4813.8494039999978</v>
      </c>
      <c r="Z104" s="631">
        <f t="shared" si="42"/>
        <v>5054.5418741999983</v>
      </c>
      <c r="AA104" s="631">
        <f t="shared" si="42"/>
        <v>5295.234344399998</v>
      </c>
      <c r="AB104" s="631">
        <f t="shared" si="42"/>
        <v>5535.9268145999977</v>
      </c>
      <c r="AC104" s="631">
        <f t="shared" si="42"/>
        <v>5776.6192847999973</v>
      </c>
      <c r="AD104" s="631">
        <f t="shared" si="42"/>
        <v>6017.311754999997</v>
      </c>
      <c r="AE104" s="631">
        <f t="shared" si="42"/>
        <v>6258.0042251999985</v>
      </c>
      <c r="AF104" s="631">
        <f t="shared" si="42"/>
        <v>6498.6966953999981</v>
      </c>
      <c r="AG104" s="631">
        <f t="shared" si="42"/>
        <v>6739.3891655999969</v>
      </c>
      <c r="AH104" s="631">
        <f t="shared" si="42"/>
        <v>6980.0816357999975</v>
      </c>
      <c r="AI104" s="631">
        <f t="shared" si="42"/>
        <v>7220.7741059999971</v>
      </c>
      <c r="AJ104" s="631">
        <f t="shared" si="42"/>
        <v>7461.4665761999977</v>
      </c>
      <c r="AK104" s="631">
        <f t="shared" si="42"/>
        <v>7702.1590463999983</v>
      </c>
      <c r="AL104" s="631">
        <f t="shared" si="42"/>
        <v>7942.851516599997</v>
      </c>
      <c r="AM104" s="631">
        <f t="shared" si="42"/>
        <v>8183.5439867999967</v>
      </c>
      <c r="AN104" s="631">
        <f t="shared" si="42"/>
        <v>8424.2364569999972</v>
      </c>
      <c r="AO104" s="631">
        <f t="shared" si="42"/>
        <v>8664.9289271999969</v>
      </c>
      <c r="AP104" s="631">
        <f t="shared" si="42"/>
        <v>8905.6213973999966</v>
      </c>
      <c r="AQ104" s="631">
        <f t="shared" si="42"/>
        <v>9146.3138675999962</v>
      </c>
      <c r="AR104" s="631">
        <f t="shared" si="42"/>
        <v>9387.0063377999959</v>
      </c>
      <c r="AS104" s="631">
        <f t="shared" si="42"/>
        <v>9627.6988079999956</v>
      </c>
      <c r="AT104" s="631">
        <f t="shared" si="42"/>
        <v>9868.3912781999952</v>
      </c>
      <c r="AU104" s="631">
        <f t="shared" si="42"/>
        <v>10109.083748399997</v>
      </c>
      <c r="AV104" s="631">
        <f t="shared" si="42"/>
        <v>10349.776218599996</v>
      </c>
      <c r="AW104" s="631">
        <f t="shared" si="42"/>
        <v>10590.468688799996</v>
      </c>
      <c r="AX104" s="631">
        <f t="shared" si="42"/>
        <v>10831.161158999996</v>
      </c>
      <c r="AY104" s="631">
        <f t="shared" si="42"/>
        <v>11071.853629199995</v>
      </c>
      <c r="AZ104" s="631">
        <f t="shared" si="42"/>
        <v>11312.546099399995</v>
      </c>
      <c r="BA104" s="631">
        <f t="shared" si="42"/>
        <v>11553.238569599995</v>
      </c>
      <c r="BB104" s="631">
        <f t="shared" si="42"/>
        <v>11793.931039799998</v>
      </c>
      <c r="BC104" s="631">
        <f t="shared" si="42"/>
        <v>12034.623509999994</v>
      </c>
      <c r="BD104" s="631">
        <f t="shared" si="42"/>
        <v>12275.315980199994</v>
      </c>
      <c r="BE104" s="631">
        <f t="shared" si="42"/>
        <v>12516.008450399997</v>
      </c>
      <c r="BF104" s="631">
        <f t="shared" si="42"/>
        <v>12756.700920599995</v>
      </c>
    </row>
    <row r="105" spans="1:58" x14ac:dyDescent="0.25">
      <c r="B105" s="783" t="str">
        <f t="shared" si="39"/>
        <v>КРВ.180.290.ХХХ.6ТП.24v</v>
      </c>
      <c r="C105" s="784"/>
      <c r="D105" s="220" t="s">
        <v>80</v>
      </c>
      <c r="E105" s="629">
        <v>180</v>
      </c>
      <c r="F105" s="629">
        <v>290</v>
      </c>
      <c r="G105" s="629" t="s">
        <v>141</v>
      </c>
      <c r="H105" s="630"/>
      <c r="I105" s="630"/>
      <c r="J105" s="631"/>
      <c r="K105" s="631"/>
      <c r="L105" s="631">
        <f>((L$70-$H$4)/1000)*IF($C$13=0,$AP$31,$AP$48)*(($C$8/70)^$BA$48)*IF($C$13=1,$AG$47,IF($C$13=2,$AH$47,IF($C$13=3,$AI$47,1)))</f>
        <v>2550.6591602992507</v>
      </c>
      <c r="M105" s="631">
        <f t="shared" ref="M105:BF105" si="43">((M$70-$H$4)/1000)*IF($C$13=0,$AP$31,$AP$48)*(($C$8/70)^$BA$48)*IF($C$13=1,$AG$47,IF($C$13=2,$AH$47,IF($C$13=3,$AI$47,1)))</f>
        <v>2915.0390403420006</v>
      </c>
      <c r="N105" s="631">
        <f t="shared" si="43"/>
        <v>3279.4189203847509</v>
      </c>
      <c r="O105" s="631">
        <f t="shared" si="43"/>
        <v>3643.7988004275012</v>
      </c>
      <c r="P105" s="631">
        <f t="shared" si="43"/>
        <v>4008.178680470251</v>
      </c>
      <c r="Q105" s="631">
        <f t="shared" si="43"/>
        <v>4372.5585605130009</v>
      </c>
      <c r="R105" s="631">
        <f t="shared" si="43"/>
        <v>4736.9384405557512</v>
      </c>
      <c r="S105" s="631">
        <f t="shared" si="43"/>
        <v>5101.3183205985015</v>
      </c>
      <c r="T105" s="631">
        <f t="shared" si="43"/>
        <v>5465.6982006412509</v>
      </c>
      <c r="U105" s="631">
        <f t="shared" si="43"/>
        <v>5830.0780806840012</v>
      </c>
      <c r="V105" s="631">
        <f t="shared" si="43"/>
        <v>6194.4579607267515</v>
      </c>
      <c r="W105" s="631">
        <f t="shared" si="43"/>
        <v>6558.8378407695018</v>
      </c>
      <c r="X105" s="631">
        <f t="shared" si="43"/>
        <v>6923.2177208122521</v>
      </c>
      <c r="Y105" s="631">
        <f t="shared" si="43"/>
        <v>7287.5976008550024</v>
      </c>
      <c r="Z105" s="631">
        <f t="shared" si="43"/>
        <v>7651.9774808977518</v>
      </c>
      <c r="AA105" s="631">
        <f t="shared" si="43"/>
        <v>8016.3573609405021</v>
      </c>
      <c r="AB105" s="631">
        <f t="shared" si="43"/>
        <v>8380.7372409832515</v>
      </c>
      <c r="AC105" s="631">
        <f t="shared" si="43"/>
        <v>8745.1171210260018</v>
      </c>
      <c r="AD105" s="631">
        <f t="shared" si="43"/>
        <v>9109.4970010687521</v>
      </c>
      <c r="AE105" s="631">
        <f t="shared" si="43"/>
        <v>9473.8768811115024</v>
      </c>
      <c r="AF105" s="631">
        <f t="shared" si="43"/>
        <v>9838.2567611542527</v>
      </c>
      <c r="AG105" s="631">
        <f t="shared" si="43"/>
        <v>10202.636641197003</v>
      </c>
      <c r="AH105" s="631">
        <f t="shared" si="43"/>
        <v>10567.016521239751</v>
      </c>
      <c r="AI105" s="631">
        <f t="shared" si="43"/>
        <v>10931.396401282502</v>
      </c>
      <c r="AJ105" s="631">
        <f t="shared" si="43"/>
        <v>11295.776281325252</v>
      </c>
      <c r="AK105" s="631">
        <f t="shared" si="43"/>
        <v>11660.156161368002</v>
      </c>
      <c r="AL105" s="631">
        <f t="shared" si="43"/>
        <v>12024.536041410753</v>
      </c>
      <c r="AM105" s="631">
        <f t="shared" si="43"/>
        <v>12388.915921453503</v>
      </c>
      <c r="AN105" s="631">
        <f t="shared" si="43"/>
        <v>12753.295801496253</v>
      </c>
      <c r="AO105" s="631">
        <f t="shared" si="43"/>
        <v>13117.675681539004</v>
      </c>
      <c r="AP105" s="631">
        <f t="shared" si="43"/>
        <v>13482.055561581754</v>
      </c>
      <c r="AQ105" s="631">
        <f t="shared" si="43"/>
        <v>13846.435441624504</v>
      </c>
      <c r="AR105" s="631">
        <f t="shared" si="43"/>
        <v>14210.815321667254</v>
      </c>
      <c r="AS105" s="631">
        <f t="shared" si="43"/>
        <v>14575.195201710005</v>
      </c>
      <c r="AT105" s="631">
        <f t="shared" si="43"/>
        <v>14939.575081752751</v>
      </c>
      <c r="AU105" s="631">
        <f t="shared" si="43"/>
        <v>15303.954961795504</v>
      </c>
      <c r="AV105" s="631">
        <f t="shared" si="43"/>
        <v>15668.334841838254</v>
      </c>
      <c r="AW105" s="631">
        <f t="shared" si="43"/>
        <v>16032.714721881004</v>
      </c>
      <c r="AX105" s="631">
        <f t="shared" si="43"/>
        <v>16397.094601923756</v>
      </c>
      <c r="AY105" s="631">
        <f t="shared" si="43"/>
        <v>16761.474481966503</v>
      </c>
      <c r="AZ105" s="631">
        <f t="shared" si="43"/>
        <v>17125.854362009257</v>
      </c>
      <c r="BA105" s="631">
        <f t="shared" si="43"/>
        <v>17490.234242052004</v>
      </c>
      <c r="BB105" s="631">
        <f t="shared" si="43"/>
        <v>17854.614122094754</v>
      </c>
      <c r="BC105" s="631">
        <f t="shared" si="43"/>
        <v>18218.994002137504</v>
      </c>
      <c r="BD105" s="631">
        <f t="shared" si="43"/>
        <v>18583.373882180254</v>
      </c>
      <c r="BE105" s="631">
        <f t="shared" si="43"/>
        <v>18947.753762223005</v>
      </c>
      <c r="BF105" s="631">
        <f t="shared" si="43"/>
        <v>19312.133642265755</v>
      </c>
    </row>
    <row r="106" spans="1:58" x14ac:dyDescent="0.25">
      <c r="B106" s="783" t="str">
        <f t="shared" si="39"/>
        <v>КРВ.180.340.ХХХ.8ТП.24v</v>
      </c>
      <c r="C106" s="784"/>
      <c r="D106" s="220" t="s">
        <v>80</v>
      </c>
      <c r="E106" s="629">
        <v>180</v>
      </c>
      <c r="F106" s="629">
        <v>340</v>
      </c>
      <c r="G106" s="629" t="s">
        <v>142</v>
      </c>
      <c r="H106" s="630"/>
      <c r="I106" s="630"/>
      <c r="J106" s="631"/>
      <c r="K106" s="631"/>
      <c r="L106" s="631">
        <f>((L$70-$H$4)/1000)*IF($C$13=0,$AQ$31,($AQ$48*1.1))*(($C$8/70)^$BB$48)*IF($C$13=1,$AG$50,IF($C$13=2,$AH$50,IF($C$13=3,$AI$50,1)))</f>
        <v>2845.3754729400007</v>
      </c>
      <c r="M106" s="631">
        <f t="shared" ref="M106:BF106" si="44">((M$70-$H$4)/1000)*IF($C$13=0,$AQ$31,($AQ$48*1.1))*(($C$8/70)^$BB$48)*IF($C$13=1,$AG$50,IF($C$13=2,$AH$50,IF($C$13=3,$AI$50,1)))</f>
        <v>3251.8576833600014</v>
      </c>
      <c r="N106" s="631">
        <f t="shared" si="44"/>
        <v>3658.3398937800011</v>
      </c>
      <c r="O106" s="631">
        <f t="shared" si="44"/>
        <v>4064.8221042000014</v>
      </c>
      <c r="P106" s="631">
        <f t="shared" si="44"/>
        <v>4471.3043146200016</v>
      </c>
      <c r="Q106" s="631">
        <f t="shared" si="44"/>
        <v>4877.7865250400018</v>
      </c>
      <c r="R106" s="631">
        <f t="shared" si="44"/>
        <v>5284.2687354600012</v>
      </c>
      <c r="S106" s="631">
        <f t="shared" si="44"/>
        <v>5690.7509458800014</v>
      </c>
      <c r="T106" s="631">
        <f t="shared" si="44"/>
        <v>6097.2331563000025</v>
      </c>
      <c r="U106" s="631">
        <f t="shared" si="44"/>
        <v>6503.7153667200027</v>
      </c>
      <c r="V106" s="631">
        <f t="shared" si="44"/>
        <v>6910.197577140003</v>
      </c>
      <c r="W106" s="631">
        <f t="shared" si="44"/>
        <v>7316.6797875600023</v>
      </c>
      <c r="X106" s="631">
        <f t="shared" si="44"/>
        <v>7723.1619979800025</v>
      </c>
      <c r="Y106" s="631">
        <f t="shared" si="44"/>
        <v>8129.6442084000028</v>
      </c>
      <c r="Z106" s="631">
        <f t="shared" si="44"/>
        <v>8536.1264188200021</v>
      </c>
      <c r="AA106" s="631">
        <f t="shared" si="44"/>
        <v>8942.6086292400032</v>
      </c>
      <c r="AB106" s="631">
        <f t="shared" si="44"/>
        <v>9349.0908396600025</v>
      </c>
      <c r="AC106" s="631">
        <f t="shared" si="44"/>
        <v>9755.5730500800037</v>
      </c>
      <c r="AD106" s="631">
        <f t="shared" si="44"/>
        <v>10162.055260500003</v>
      </c>
      <c r="AE106" s="631">
        <f t="shared" si="44"/>
        <v>10568.537470920002</v>
      </c>
      <c r="AF106" s="631">
        <f t="shared" si="44"/>
        <v>10975.019681340005</v>
      </c>
      <c r="AG106" s="631">
        <f t="shared" si="44"/>
        <v>11381.501891760003</v>
      </c>
      <c r="AH106" s="631">
        <f t="shared" si="44"/>
        <v>11787.984102180004</v>
      </c>
      <c r="AI106" s="631">
        <f t="shared" si="44"/>
        <v>12194.466312600005</v>
      </c>
      <c r="AJ106" s="631">
        <f t="shared" si="44"/>
        <v>12600.948523020004</v>
      </c>
      <c r="AK106" s="631">
        <f t="shared" si="44"/>
        <v>13007.430733440005</v>
      </c>
      <c r="AL106" s="631">
        <f t="shared" si="44"/>
        <v>13413.912943860003</v>
      </c>
      <c r="AM106" s="631">
        <f t="shared" si="44"/>
        <v>13820.395154280006</v>
      </c>
      <c r="AN106" s="631">
        <f t="shared" si="44"/>
        <v>14226.877364700005</v>
      </c>
      <c r="AO106" s="631">
        <f t="shared" si="44"/>
        <v>14633.359575120005</v>
      </c>
      <c r="AP106" s="631">
        <f t="shared" si="44"/>
        <v>15039.841785540006</v>
      </c>
      <c r="AQ106" s="631">
        <f t="shared" si="44"/>
        <v>15446.323995960005</v>
      </c>
      <c r="AR106" s="631">
        <f t="shared" si="44"/>
        <v>15852.806206380006</v>
      </c>
      <c r="AS106" s="631">
        <f t="shared" si="44"/>
        <v>16259.288416800006</v>
      </c>
      <c r="AT106" s="631">
        <f t="shared" si="44"/>
        <v>16665.770627220005</v>
      </c>
      <c r="AU106" s="631">
        <f t="shared" si="44"/>
        <v>17072.252837640004</v>
      </c>
      <c r="AV106" s="631">
        <f t="shared" si="44"/>
        <v>17478.735048060007</v>
      </c>
      <c r="AW106" s="631">
        <f t="shared" si="44"/>
        <v>17885.217258480006</v>
      </c>
      <c r="AX106" s="631">
        <f t="shared" si="44"/>
        <v>18291.699468900006</v>
      </c>
      <c r="AY106" s="631">
        <f t="shared" si="44"/>
        <v>18698.181679320005</v>
      </c>
      <c r="AZ106" s="631">
        <f t="shared" si="44"/>
        <v>19104.663889740008</v>
      </c>
      <c r="BA106" s="631">
        <f t="shared" si="44"/>
        <v>19511.146100160007</v>
      </c>
      <c r="BB106" s="631">
        <f t="shared" si="44"/>
        <v>19917.628310580007</v>
      </c>
      <c r="BC106" s="631">
        <f t="shared" si="44"/>
        <v>20324.110521000006</v>
      </c>
      <c r="BD106" s="631">
        <f t="shared" si="44"/>
        <v>20730.592731420005</v>
      </c>
      <c r="BE106" s="631">
        <f t="shared" si="44"/>
        <v>21137.074941840005</v>
      </c>
      <c r="BF106" s="631">
        <f t="shared" si="44"/>
        <v>21543.557152260008</v>
      </c>
    </row>
    <row r="107" spans="1:58" x14ac:dyDescent="0.25">
      <c r="B107" s="783" t="str">
        <f t="shared" si="39"/>
        <v>КРВ.180.380.ХХХ.8ТП.24v</v>
      </c>
      <c r="C107" s="784"/>
      <c r="D107" s="220" t="s">
        <v>80</v>
      </c>
      <c r="E107" s="629">
        <v>180</v>
      </c>
      <c r="F107" s="629">
        <v>380</v>
      </c>
      <c r="G107" s="629" t="s">
        <v>142</v>
      </c>
      <c r="H107" s="630"/>
      <c r="I107" s="630"/>
      <c r="J107" s="631"/>
      <c r="K107" s="631"/>
      <c r="L107" s="631">
        <f>((L$70-$H$4)/1000)*IF($C$13=0,$AR$31,$AR$48)*(($C$8/70)^$BC$48)*IF($C$13=1,$AG$47,IF($C$13=2,$AH$47,IF($C$13=3,$AI$47,1)))</f>
        <v>2968.4680661999996</v>
      </c>
      <c r="M107" s="631">
        <f t="shared" ref="M107:BF107" si="45">((M$70-$H$4)/1000)*IF($C$13=0,$AR$31,$AR$48)*(($C$8/70)^$BC$48)*IF($C$13=1,$AG$47,IF($C$13=2,$AH$47,IF($C$13=3,$AI$47,1)))</f>
        <v>3392.5349328000007</v>
      </c>
      <c r="N107" s="631">
        <f t="shared" si="45"/>
        <v>3816.6017994000003</v>
      </c>
      <c r="O107" s="631">
        <f t="shared" si="45"/>
        <v>4240.6686660000005</v>
      </c>
      <c r="P107" s="631">
        <f t="shared" si="45"/>
        <v>4664.7355326000006</v>
      </c>
      <c r="Q107" s="631">
        <f t="shared" si="45"/>
        <v>5088.8023991999999</v>
      </c>
      <c r="R107" s="631">
        <f t="shared" si="45"/>
        <v>5512.8692658</v>
      </c>
      <c r="S107" s="631">
        <f t="shared" si="45"/>
        <v>5936.9361323999992</v>
      </c>
      <c r="T107" s="631">
        <f t="shared" si="45"/>
        <v>6361.0029990000012</v>
      </c>
      <c r="U107" s="631">
        <f t="shared" si="45"/>
        <v>6785.0698656000013</v>
      </c>
      <c r="V107" s="631">
        <f t="shared" si="45"/>
        <v>7209.1367322000006</v>
      </c>
      <c r="W107" s="631">
        <f t="shared" si="45"/>
        <v>7633.2035988000007</v>
      </c>
      <c r="X107" s="631">
        <f t="shared" si="45"/>
        <v>8057.2704653999999</v>
      </c>
      <c r="Y107" s="631">
        <f t="shared" si="45"/>
        <v>8481.337332000001</v>
      </c>
      <c r="Z107" s="631">
        <f t="shared" si="45"/>
        <v>8905.4041986000011</v>
      </c>
      <c r="AA107" s="631">
        <f t="shared" si="45"/>
        <v>9329.4710652000012</v>
      </c>
      <c r="AB107" s="631">
        <f t="shared" si="45"/>
        <v>9753.5379317999996</v>
      </c>
      <c r="AC107" s="631">
        <f t="shared" si="45"/>
        <v>10177.6047984</v>
      </c>
      <c r="AD107" s="631">
        <f t="shared" si="45"/>
        <v>10601.671665</v>
      </c>
      <c r="AE107" s="631">
        <f t="shared" si="45"/>
        <v>11025.7385316</v>
      </c>
      <c r="AF107" s="631">
        <f t="shared" si="45"/>
        <v>11449.8053982</v>
      </c>
      <c r="AG107" s="631">
        <f t="shared" si="45"/>
        <v>11873.872264799998</v>
      </c>
      <c r="AH107" s="631">
        <f t="shared" si="45"/>
        <v>12297.939131399999</v>
      </c>
      <c r="AI107" s="631">
        <f t="shared" si="45"/>
        <v>12722.005998000002</v>
      </c>
      <c r="AJ107" s="631">
        <f t="shared" si="45"/>
        <v>13146.072864600003</v>
      </c>
      <c r="AK107" s="631">
        <f t="shared" si="45"/>
        <v>13570.139731200003</v>
      </c>
      <c r="AL107" s="631">
        <f t="shared" si="45"/>
        <v>13994.206597800001</v>
      </c>
      <c r="AM107" s="631">
        <f t="shared" si="45"/>
        <v>14418.273464400001</v>
      </c>
      <c r="AN107" s="631">
        <f t="shared" si="45"/>
        <v>14842.340331000001</v>
      </c>
      <c r="AO107" s="631">
        <f t="shared" si="45"/>
        <v>15266.407197600001</v>
      </c>
      <c r="AP107" s="631">
        <f t="shared" si="45"/>
        <v>15690.474064200002</v>
      </c>
      <c r="AQ107" s="631">
        <f t="shared" si="45"/>
        <v>16114.5409308</v>
      </c>
      <c r="AR107" s="631">
        <f t="shared" si="45"/>
        <v>16538.6077974</v>
      </c>
      <c r="AS107" s="631">
        <f t="shared" si="45"/>
        <v>16962.674664000002</v>
      </c>
      <c r="AT107" s="631">
        <f t="shared" si="45"/>
        <v>17386.7415306</v>
      </c>
      <c r="AU107" s="631">
        <f t="shared" si="45"/>
        <v>17810.808397200002</v>
      </c>
      <c r="AV107" s="631">
        <f t="shared" si="45"/>
        <v>18234.875263800001</v>
      </c>
      <c r="AW107" s="631">
        <f t="shared" si="45"/>
        <v>18658.942130400002</v>
      </c>
      <c r="AX107" s="631">
        <f t="shared" si="45"/>
        <v>19083.008997000001</v>
      </c>
      <c r="AY107" s="631">
        <f t="shared" si="45"/>
        <v>19507.075863599999</v>
      </c>
      <c r="AZ107" s="631">
        <f t="shared" si="45"/>
        <v>19931.142730200001</v>
      </c>
      <c r="BA107" s="631">
        <f t="shared" si="45"/>
        <v>20355.209596799999</v>
      </c>
      <c r="BB107" s="631">
        <f t="shared" si="45"/>
        <v>20779.276463400001</v>
      </c>
      <c r="BC107" s="631">
        <f t="shared" si="45"/>
        <v>21203.34333</v>
      </c>
      <c r="BD107" s="631">
        <f t="shared" si="45"/>
        <v>21627.410196599998</v>
      </c>
      <c r="BE107" s="631">
        <f t="shared" si="45"/>
        <v>22051.4770632</v>
      </c>
      <c r="BF107" s="631">
        <f t="shared" si="45"/>
        <v>22475.543929799998</v>
      </c>
    </row>
    <row r="108" spans="1:58" ht="15.75" thickBot="1" x14ac:dyDescent="0.3">
      <c r="B108" s="819" t="str">
        <f t="shared" si="39"/>
        <v>КРВ.180.420.ХХХ.10ТП.24v</v>
      </c>
      <c r="C108" s="820"/>
      <c r="D108" s="223" t="s">
        <v>80</v>
      </c>
      <c r="E108" s="644">
        <v>180</v>
      </c>
      <c r="F108" s="644">
        <v>420</v>
      </c>
      <c r="G108" s="644" t="s">
        <v>160</v>
      </c>
      <c r="H108" s="645"/>
      <c r="I108" s="645"/>
      <c r="J108" s="646"/>
      <c r="K108" s="646"/>
      <c r="L108" s="646">
        <f>((L$70-$H$4)/1000)*IF($C$13=0,$AS$31,$AS$48)*(($C$8/70)^$BD$48)*IF($C$13=1,$AG$47,IF($C$13=2,$AH$47,IF($C$13=3,$AI$47,1)))</f>
        <v>3500.8886912999997</v>
      </c>
      <c r="M108" s="646">
        <f t="shared" ref="M108:BF108" si="46">((M$70-$H$4)/1000)*IF($C$13=0,$AS$31,$AS$48)*(($C$8/70)^$BD$48)*IF($C$13=1,$AG$47,IF($C$13=2,$AH$47,IF($C$13=3,$AI$47,1)))</f>
        <v>4001.0156471999999</v>
      </c>
      <c r="N108" s="646">
        <f t="shared" si="46"/>
        <v>4501.1426031000001</v>
      </c>
      <c r="O108" s="646">
        <f t="shared" si="46"/>
        <v>5001.2695590000003</v>
      </c>
      <c r="P108" s="646">
        <f t="shared" si="46"/>
        <v>5501.3965149000005</v>
      </c>
      <c r="Q108" s="646">
        <f t="shared" si="46"/>
        <v>6001.5234707999989</v>
      </c>
      <c r="R108" s="646">
        <f t="shared" si="46"/>
        <v>6501.6504267</v>
      </c>
      <c r="S108" s="646">
        <f t="shared" si="46"/>
        <v>7001.7773825999993</v>
      </c>
      <c r="T108" s="646">
        <f t="shared" si="46"/>
        <v>7501.9043385000004</v>
      </c>
      <c r="U108" s="646">
        <f t="shared" si="46"/>
        <v>8002.0312943999998</v>
      </c>
      <c r="V108" s="646">
        <f t="shared" si="46"/>
        <v>8502.1582502999991</v>
      </c>
      <c r="W108" s="646">
        <f t="shared" si="46"/>
        <v>9002.2852062000002</v>
      </c>
      <c r="X108" s="646">
        <f t="shared" si="46"/>
        <v>9502.4121620999995</v>
      </c>
      <c r="Y108" s="646">
        <f t="shared" si="46"/>
        <v>10002.539118000001</v>
      </c>
      <c r="Z108" s="646">
        <f t="shared" si="46"/>
        <v>10502.6660739</v>
      </c>
      <c r="AA108" s="646">
        <f t="shared" si="46"/>
        <v>11002.793029800001</v>
      </c>
      <c r="AB108" s="646">
        <f t="shared" si="46"/>
        <v>11502.9199857</v>
      </c>
      <c r="AC108" s="646">
        <f t="shared" si="46"/>
        <v>12003.046941599998</v>
      </c>
      <c r="AD108" s="646">
        <f t="shared" si="46"/>
        <v>12503.173897499999</v>
      </c>
      <c r="AE108" s="646">
        <f t="shared" si="46"/>
        <v>13003.3008534</v>
      </c>
      <c r="AF108" s="646">
        <f t="shared" si="46"/>
        <v>13503.427809300001</v>
      </c>
      <c r="AG108" s="646">
        <f t="shared" si="46"/>
        <v>14003.554765199999</v>
      </c>
      <c r="AH108" s="646">
        <f t="shared" si="46"/>
        <v>14503.6817211</v>
      </c>
      <c r="AI108" s="646">
        <f t="shared" si="46"/>
        <v>15003.808677000001</v>
      </c>
      <c r="AJ108" s="646">
        <f t="shared" si="46"/>
        <v>15503.9356329</v>
      </c>
      <c r="AK108" s="646">
        <f t="shared" si="46"/>
        <v>16004.0625888</v>
      </c>
      <c r="AL108" s="646">
        <f t="shared" si="46"/>
        <v>16504.189544699999</v>
      </c>
      <c r="AM108" s="646">
        <f t="shared" si="46"/>
        <v>17004.316500599998</v>
      </c>
      <c r="AN108" s="646">
        <f t="shared" si="46"/>
        <v>17504.443456500001</v>
      </c>
      <c r="AO108" s="646">
        <f t="shared" si="46"/>
        <v>18004.5704124</v>
      </c>
      <c r="AP108" s="646">
        <f t="shared" si="46"/>
        <v>18504.6973683</v>
      </c>
      <c r="AQ108" s="646">
        <f t="shared" si="46"/>
        <v>19004.824324199999</v>
      </c>
      <c r="AR108" s="646">
        <f t="shared" si="46"/>
        <v>19504.951280099998</v>
      </c>
      <c r="AS108" s="646">
        <f t="shared" si="46"/>
        <v>20005.078236000001</v>
      </c>
      <c r="AT108" s="646">
        <f t="shared" si="46"/>
        <v>20505.205191899997</v>
      </c>
      <c r="AU108" s="646">
        <f t="shared" si="46"/>
        <v>21005.3321478</v>
      </c>
      <c r="AV108" s="646">
        <f t="shared" si="46"/>
        <v>21505.459103699999</v>
      </c>
      <c r="AW108" s="646">
        <f t="shared" si="46"/>
        <v>22005.586059600002</v>
      </c>
      <c r="AX108" s="646">
        <f t="shared" si="46"/>
        <v>22505.713015499998</v>
      </c>
      <c r="AY108" s="646">
        <f t="shared" si="46"/>
        <v>23005.839971400001</v>
      </c>
      <c r="AZ108" s="646">
        <f t="shared" si="46"/>
        <v>23505.9669273</v>
      </c>
      <c r="BA108" s="646">
        <f t="shared" si="46"/>
        <v>24006.093883199996</v>
      </c>
      <c r="BB108" s="646">
        <f t="shared" si="46"/>
        <v>24506.220839100002</v>
      </c>
      <c r="BC108" s="646">
        <f t="shared" si="46"/>
        <v>25006.347794999998</v>
      </c>
      <c r="BD108" s="646">
        <f t="shared" si="46"/>
        <v>25506.474750900001</v>
      </c>
      <c r="BE108" s="646">
        <f t="shared" si="46"/>
        <v>26006.6017068</v>
      </c>
      <c r="BF108" s="646">
        <f t="shared" si="46"/>
        <v>26506.728662699999</v>
      </c>
    </row>
  </sheetData>
  <sheetProtection algorithmName="SHA-512" hashValue="kWVoXvUj+rB2Dq/YXDNlJaE6056NA3jYbjtS1TqBJlMXIChdbIoDulSaVizKw3z0Sr3wjEdnwb2Ry+XORgCWsg==" saltValue="7JhFaXWf+zpioDbTMxroyw==" spinCount="100000" sheet="1" objects="1" scenarios="1"/>
  <mergeCells count="76">
    <mergeCell ref="K54:M66"/>
    <mergeCell ref="AF21:AI21"/>
    <mergeCell ref="J1:AE3"/>
    <mergeCell ref="J20:S20"/>
    <mergeCell ref="U20:AD20"/>
    <mergeCell ref="AF38:AI38"/>
    <mergeCell ref="J36:AD36"/>
    <mergeCell ref="J37:S37"/>
    <mergeCell ref="U37:AD37"/>
    <mergeCell ref="U54:U55"/>
    <mergeCell ref="U61:U62"/>
    <mergeCell ref="B65:B66"/>
    <mergeCell ref="B108:C108"/>
    <mergeCell ref="B77:C77"/>
    <mergeCell ref="B78:C78"/>
    <mergeCell ref="B90:C90"/>
    <mergeCell ref="B106:C106"/>
    <mergeCell ref="B107:C107"/>
    <mergeCell ref="B102:C102"/>
    <mergeCell ref="B97:C97"/>
    <mergeCell ref="B98:C98"/>
    <mergeCell ref="B99:C99"/>
    <mergeCell ref="B100:C100"/>
    <mergeCell ref="A71:A102"/>
    <mergeCell ref="B71:C71"/>
    <mergeCell ref="B72:C72"/>
    <mergeCell ref="B67:C67"/>
    <mergeCell ref="B69:C70"/>
    <mergeCell ref="B73:C73"/>
    <mergeCell ref="B74:C74"/>
    <mergeCell ref="B75:C75"/>
    <mergeCell ref="B76:C76"/>
    <mergeCell ref="B89:C89"/>
    <mergeCell ref="B84:C84"/>
    <mergeCell ref="B81:C81"/>
    <mergeCell ref="B82:C82"/>
    <mergeCell ref="B79:C79"/>
    <mergeCell ref="B80:C80"/>
    <mergeCell ref="B101:C101"/>
    <mergeCell ref="H69:BF69"/>
    <mergeCell ref="D69:D70"/>
    <mergeCell ref="E69:E70"/>
    <mergeCell ref="F69:F70"/>
    <mergeCell ref="G69:G70"/>
    <mergeCell ref="AL20:AU20"/>
    <mergeCell ref="AW20:BF20"/>
    <mergeCell ref="B103:C103"/>
    <mergeCell ref="B104:C104"/>
    <mergeCell ref="B105:C105"/>
    <mergeCell ref="B91:C91"/>
    <mergeCell ref="B92:C92"/>
    <mergeCell ref="B93:C93"/>
    <mergeCell ref="B94:C94"/>
    <mergeCell ref="B95:C95"/>
    <mergeCell ref="B96:C96"/>
    <mergeCell ref="B83:C83"/>
    <mergeCell ref="B85:C85"/>
    <mergeCell ref="B86:C86"/>
    <mergeCell ref="B87:C87"/>
    <mergeCell ref="B88:C88"/>
    <mergeCell ref="BH38:BK38"/>
    <mergeCell ref="AM21:AS21"/>
    <mergeCell ref="AX21:BD21"/>
    <mergeCell ref="AW21:AW22"/>
    <mergeCell ref="AL37:AU37"/>
    <mergeCell ref="AW37:BF37"/>
    <mergeCell ref="AT38:AU38"/>
    <mergeCell ref="BE21:BF21"/>
    <mergeCell ref="BH21:BK21"/>
    <mergeCell ref="AL36:BF36"/>
    <mergeCell ref="AL21:AL22"/>
    <mergeCell ref="AL38:AL39"/>
    <mergeCell ref="AM38:AS38"/>
    <mergeCell ref="AW38:AW39"/>
    <mergeCell ref="AX38:BD38"/>
    <mergeCell ref="BE38:BF38"/>
  </mergeCells>
  <conditionalFormatting sqref="J71:BF72 J88:K90 J91:BF102 L88:BF88 J79:BF87">
    <cfRule type="cellIs" dxfId="5" priority="18" operator="between">
      <formula>$J$11</formula>
      <formula>$J$12</formula>
    </cfRule>
  </conditionalFormatting>
  <conditionalFormatting sqref="J73:BF78">
    <cfRule type="cellIs" dxfId="4" priority="13" operator="between">
      <formula>$J$11</formula>
      <formula>$J$12</formula>
    </cfRule>
  </conditionalFormatting>
  <conditionalFormatting sqref="L89:BF90">
    <cfRule type="cellIs" dxfId="3" priority="2" operator="between">
      <formula>$J$11</formula>
      <formula>$J$12</formula>
    </cfRule>
  </conditionalFormatting>
  <conditionalFormatting sqref="J103:BF108">
    <cfRule type="cellIs" dxfId="2" priority="1" operator="between">
      <formula>$J$11</formula>
      <formula>$J$12</formula>
    </cfRule>
  </conditionalFormatting>
  <dataValidations count="1">
    <dataValidation type="list" allowBlank="1" showInputMessage="1" showErrorMessage="1" sqref="C13:G13" xr:uid="{E67C5E6C-CBA7-4F51-9934-88B756BDE216}">
      <formula1>$AF$22:$AI$22</formula1>
    </dataValidation>
  </dataValidations>
  <hyperlinks>
    <hyperlink ref="A1:I1" location="Главная!A1" display="Вернуться на главную страницу" xr:uid="{4E3AF894-0094-4D86-8AFB-3260F88B84B1}"/>
    <hyperlink ref="B71:C72" location="'70 ВЕНТ 24В'!R1C1" display="ВКВ.070.260.ХХХ.2ТГ" xr:uid="{732AAE6A-A5FA-4DC5-A6A9-BBEE71157A85}"/>
    <hyperlink ref="B97:C102" location="'150 ВЕНТ 24В'!R1C1" display="ВКВ.150.160.ХХХ.2ТВ" xr:uid="{43361D62-5F81-4612-85D4-188FB1BA361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3"/>
  <sheetViews>
    <sheetView workbookViewId="0">
      <selection activeCell="J6" sqref="J6"/>
    </sheetView>
  </sheetViews>
  <sheetFormatPr defaultRowHeight="15" x14ac:dyDescent="0.25"/>
  <cols>
    <col min="3" max="3" width="9.28515625" customWidth="1"/>
    <col min="4" max="4" width="12.140625" customWidth="1"/>
    <col min="5" max="5" width="1.28515625" customWidth="1"/>
    <col min="6" max="6" width="12.140625" customWidth="1"/>
    <col min="7" max="7" width="1.28515625" customWidth="1"/>
    <col min="8" max="8" width="12.140625" customWidth="1"/>
    <col min="9" max="9" width="1.28515625" customWidth="1"/>
    <col min="10" max="11" width="5.42578125" customWidth="1"/>
    <col min="14" max="16" width="13.7109375" customWidth="1"/>
    <col min="18" max="27" width="9.140625" hidden="1" customWidth="1"/>
    <col min="28" max="28" width="0" hidden="1" customWidth="1"/>
  </cols>
  <sheetData>
    <row r="1" spans="1:24" x14ac:dyDescent="0.25">
      <c r="A1" s="832"/>
      <c r="B1" s="832"/>
      <c r="C1" s="832"/>
      <c r="D1" s="832"/>
      <c r="E1" s="832"/>
      <c r="F1" s="832"/>
      <c r="G1" s="832"/>
      <c r="H1" s="832"/>
      <c r="I1" s="832"/>
      <c r="J1" s="832"/>
      <c r="K1" s="832"/>
      <c r="L1" s="832"/>
      <c r="M1" s="832"/>
      <c r="N1" s="832"/>
      <c r="O1" s="832"/>
      <c r="P1" s="832"/>
    </row>
    <row r="2" spans="1:24" ht="15.75" thickBot="1" x14ac:dyDescent="0.3">
      <c r="A2" s="832"/>
      <c r="B2" s="832"/>
      <c r="C2" s="832"/>
      <c r="D2" s="832"/>
      <c r="E2" s="832"/>
      <c r="F2" s="832"/>
      <c r="G2" s="832"/>
      <c r="H2" s="832"/>
      <c r="I2" s="832"/>
      <c r="J2" s="832"/>
      <c r="K2" s="832"/>
      <c r="L2" s="832"/>
      <c r="M2" s="832"/>
      <c r="N2" s="832"/>
      <c r="O2" s="832"/>
      <c r="P2" s="832"/>
    </row>
    <row r="3" spans="1:24" ht="15" customHeight="1" x14ac:dyDescent="0.25">
      <c r="A3" s="839"/>
      <c r="B3" s="833" t="s">
        <v>77</v>
      </c>
      <c r="C3" s="833" t="s">
        <v>67</v>
      </c>
      <c r="D3" s="833" t="s">
        <v>69</v>
      </c>
      <c r="E3" s="834"/>
      <c r="F3" s="833" t="s">
        <v>70</v>
      </c>
      <c r="G3" s="834"/>
      <c r="H3" s="833" t="s">
        <v>71</v>
      </c>
      <c r="I3" s="834"/>
      <c r="J3" s="840" t="s">
        <v>68</v>
      </c>
      <c r="K3" s="841"/>
      <c r="L3" s="837" t="s">
        <v>18</v>
      </c>
      <c r="M3" s="837" t="s">
        <v>17</v>
      </c>
      <c r="N3" s="837" t="s">
        <v>1</v>
      </c>
      <c r="O3" s="837" t="s">
        <v>19</v>
      </c>
      <c r="P3" s="837" t="s">
        <v>24</v>
      </c>
    </row>
    <row r="4" spans="1:24" ht="15.75" customHeight="1" thickBot="1" x14ac:dyDescent="0.3">
      <c r="A4" s="839"/>
      <c r="B4" s="835"/>
      <c r="C4" s="835"/>
      <c r="D4" s="835"/>
      <c r="E4" s="836"/>
      <c r="F4" s="835"/>
      <c r="G4" s="836"/>
      <c r="H4" s="835"/>
      <c r="I4" s="836"/>
      <c r="J4" s="842"/>
      <c r="K4" s="843"/>
      <c r="L4" s="838"/>
      <c r="M4" s="838"/>
      <c r="N4" s="838"/>
      <c r="O4" s="838"/>
      <c r="P4" s="838"/>
    </row>
    <row r="5" spans="1:24" ht="21.75" customHeight="1" thickBot="1" x14ac:dyDescent="0.3">
      <c r="A5">
        <v>1</v>
      </c>
      <c r="B5" s="61"/>
      <c r="C5" s="56"/>
      <c r="D5" s="44"/>
      <c r="E5" s="44"/>
      <c r="F5" s="44"/>
      <c r="G5" s="44"/>
      <c r="H5" s="45"/>
      <c r="I5" s="44"/>
      <c r="J5" s="46"/>
      <c r="K5" s="57"/>
      <c r="L5" s="47" t="str">
        <f t="array" ref="L5">IF(B5="","",IFERROR(INDEX(БВ!$O$4:$O$302,MATCH(C5&amp;D5&amp;F5&amp;H5&amp;J5,БВ!$E$4:$E$302&amp;БВ!$G$4:$G$302&amp;БВ!$I$4:$I$302&amp;БВ!$K$4:$K$302&amp;БВ!$M$4:$M$302,0)),IFERROR(INDEX(БВ!$AF$4:$AF$302,MATCH(C5&amp;D5&amp;F5&amp;H5&amp;J5,БВ!$V$4:$V$302&amp;БВ!$X$4:$X$302&amp;БВ!$Z$4:$Z$302&amp;БВ!$AB$4:$AB$302&amp;БВ!$AD$4:$AD$302,0)),IFERROR(INDEX(БВ!$AW$4:$AW$302,MATCH(C5&amp;D5&amp;F5&amp;H5&amp;J5,БВ!$AM$4:$AM$302&amp;БВ!$AO$4:$AO$302&amp;БВ!$AQ$4:$AQ$302&amp;БВ!$AS$4:$AS$302&amp;БВ!$AU$4:$AU$302,0)),IFERROR(INDEX(БВ!$BN$4:$BN$302,MATCH(C5&amp;D5&amp;F5&amp;H5&amp;J5,БВ!$BD$4:$BD$302&amp;БВ!$BF$4:$BF$302&amp;БВ!$BH$4:$BH$302&amp;БВ!$BJ$4:$BJ$302&amp;БВ!$BL$4:$BL$302,0)),IFERROR(INDEX(БВ!$CE$4:$CE$302,MATCH(C5&amp;D5&amp;F5&amp;H5&amp;J5,БВ!$BU$4:$BU$302&amp;БВ!$BW$4:$BW$302&amp;БВ!$BY$4:$BY$302&amp;БВ!$CA$4:$CA$302&amp;БВ!$CC$4:$CC$302,0)),IFERROR(INDEX('24v'!$O$4:$O$302,MATCH(C5&amp;D5&amp;F5&amp;H5&amp;J5,'24v'!$E$4:$E$302&amp;'24v'!$G$4:$G$302&amp;'24v'!$I$4:$I$302&amp;'24v'!$K$4:$K$302&amp;'24v'!$M$4:$M$302,0)),IFERROR(INDEX('24v'!$AF$4:$AF$302,MATCH(C5&amp;D5&amp;F5&amp;H5&amp;J5,'24v'!$V$4:$V$302&amp;'24v'!$X$4:$X$302&amp;'24v'!$Z$4:$Z$302&amp;'24v'!$AB$4:$AB$302&amp;'24v'!$AD$4:$AD$302,0)),IFERROR(INDEX('24v'!$AW$4:$AW$302,MATCH(C5&amp;D5&amp;F5&amp;H5&amp;J5,'24v'!$AM$4:$AM$302&amp;'24v'!$AO$4:$AO$302&amp;'24v'!$AQ$4:$AQ$302&amp;'24v'!$AS$4:$AS$302&amp;'24v'!$AU$4:$AU$302,0)),IFERROR(INDEX('24v'!$BN$4:$BN$302,MATCH(C5&amp;D5&amp;F5&amp;H5&amp;J5,'24v'!$BD$4:$BD$302&amp;'24v'!$BF$4:$BF$302&amp;'24v'!$BH$4:$BH$302&amp;'24v'!$BJ$4:$BJ$302&amp;'24v'!$BL$4:$BL$302,0)),IFERROR(INDEX('24v'!$CE$4:$CE$302,MATCH(C5&amp;D5&amp;F5&amp;H5&amp;J5,'24v'!$BU$4:$BU$302&amp;'24v'!$BW$4:$BW$302&amp;'24v'!$BY$4:$BY$302&amp;'24v'!$CA$4:$CA$302&amp;'24v'!$CC$4:$CC$302,0)),"Модель отсутствует")))))))))))</f>
        <v/>
      </c>
      <c r="M5" s="48" t="str">
        <f t="array" ref="M5">IF(B5="","",IFERROR(INDEX(БВ!$P$4:$P$302,MATCH(C5&amp;D5&amp;F5&amp;H5&amp;J5,БВ!$E$4:$E$302&amp;БВ!$G$4:$G$302&amp;БВ!$I$4:$I$302&amp;БВ!$K$4:$K$302&amp;БВ!$M$4:$M$302,0)),IFERROR(INDEX(БВ!$AG$4:$AG$302,MATCH(C5&amp;D5&amp;F5&amp;H5&amp;J5,БВ!$V$4:$V$302&amp;БВ!$X$4:$X$302&amp;БВ!$Z$4:$Z$302&amp;БВ!$AB$4:$AB$302&amp;БВ!$AD$4:$AD$302,0)),IFERROR(INDEX(БВ!$AX$4:$AX$302,MATCH(C5&amp;D5&amp;F5&amp;H5&amp;J5,БВ!$AM$4:$AM$302&amp;БВ!$AO$4:$AO$302&amp;БВ!$AQ$4:$AQ$302&amp;БВ!$AS$4:$AS$302&amp;БВ!$AU$4:$AU$302,0)),IFERROR(INDEX(БВ!$BO$4:$BO$302,MATCH(C5&amp;D5&amp;F5&amp;H5&amp;J5,БВ!$BD$4:$BD$302&amp;БВ!$BF$4:$BF$302&amp;БВ!$BH$4:$BH$302&amp;БВ!$BJ$4:$BJ$302&amp;БВ!$BL$4:$BL$302,0)),IFERROR(INDEX(БВ!$CF$4:$CF$302,MATCH(C5&amp;D5&amp;F5&amp;H5&amp;J5,БВ!$BU$4:$BU$302&amp;БВ!$BW$4:$BW$302&amp;БВ!$BY$4:$BY$302&amp;БВ!$CA$4:$CA$302&amp;БВ!$CC$4:$CC$302,0)),IFERROR(INDEX('24v'!$P$4:$P$302,MATCH(C5&amp;D5&amp;F5&amp;H5&amp;J5,'24v'!$E$4:$E$302&amp;'24v'!$G$4:$G$302&amp;'24v'!$I$4:$I$302&amp;'24v'!$K$4:$K$302&amp;'24v'!$M$4:$M$302,0)),IFERROR(INDEX('24v'!$AG$4:$AG$302,MATCH(C5&amp;D5&amp;F5&amp;H5&amp;J5,'24v'!$V$4:$V$302&amp;'24v'!$X$4:$X$302&amp;'24v'!$Z$4:$Z$302&amp;'24v'!$AB$4:$AB$302&amp;'24v'!$AD$4:$AD$302,0)),IFERROR(INDEX('24v'!$AX$4:$AX$302,MATCH(C5&amp;D5&amp;F5&amp;H5&amp;J5,'24v'!$AM$4:$AM$302&amp;'24v'!$AO$4:$AO$302&amp;'24v'!$AQ$4:$AQ$302&amp;'24v'!$AS$4:$AS$302&amp;'24v'!$AU$4:$AU$302,0)),IFERROR(INDEX('24v'!$BO$4:$BO$302,MATCH(C5&amp;D5&amp;F5&amp;H5&amp;J5,'24v'!$BD$4:$BD$302&amp;'24v'!$BF$4:$BF$302&amp;'24v'!$BH$4:$BH$302&amp;'24v'!$BJ$4:$BJ$302&amp;'24v'!$BL$4:$BL$302,0)),IFERROR(INDEX('24v'!$CF$4:$CF$302,MATCH(C5&amp;D5&amp;F5&amp;H5&amp;J5,'24v'!$BU$4:$BU$302&amp;'24v'!$BW$4:$BW$302&amp;'24v'!$BY$4:$BY$302&amp;'24v'!$CA$4:$CA$302&amp;'24v'!$CC$4:$CC$302,0)),"Модель отсутствует")))))))))))</f>
        <v/>
      </c>
      <c r="N5" s="49" t="str">
        <f t="array" ref="N5">IF(B5="","",IFERROR(INDEX(БВ!$Q$4:$Q$302,MATCH(C5&amp;D5&amp;F5&amp;H5&amp;J5,БВ!$E$4:$E$302&amp;БВ!$G$4:$G$302&amp;БВ!$I$4:$I$302&amp;БВ!$K$4:$K$302&amp;БВ!$M$4:$M$302,0)),IFERROR(INDEX(БВ!$AH$4:$AH$302,MATCH(C5&amp;D5&amp;F5&amp;H5&amp;J5,БВ!$V$4:$V$302&amp;БВ!$X$4:$X$302&amp;БВ!$Z$4:$Z$302&amp;БВ!$AB$4:$AB$302&amp;БВ!$AD$4:$AD$302,0)),IFERROR(INDEX(БВ!$AY$4:$AY$302,MATCH(C5&amp;D5&amp;F5&amp;H5&amp;J5,БВ!$AM$4:$AM$302&amp;БВ!$AO$4:$AO$302&amp;БВ!$AQ$4:$AQ$302&amp;БВ!$AS$4:$AS$302&amp;БВ!$AU$4:$AU$302,0)),IFERROR(INDEX(БВ!$BP$4:$BP$302,MATCH(C5&amp;D5&amp;F5&amp;H5&amp;J5,БВ!$BD$4:$BD$302&amp;БВ!$BF$4:$BF$302&amp;БВ!$BH$4:$BH$302&amp;БВ!$BJ$4:$BJ$302&amp;БВ!$BL$4:$BL$302,0)),IFERROR(INDEX(БВ!$CG$4:$CG$302,MATCH(C5&amp;D5&amp;F5&amp;H5&amp;J5,БВ!$BU$4:$BU$302&amp;БВ!$BW$4:$BW$302&amp;БВ!$BY$4:$BY$302&amp;БВ!$CA$4:$CA$302&amp;БВ!$CC$4:$CC$302,0)),IFERROR(INDEX('24v'!$Q$4:$Q$302,MATCH(C5&amp;D5&amp;F5&amp;H5&amp;J5,'24v'!$E$4:$E$302&amp;'24v'!$G$4:$G$302&amp;'24v'!$I$4:$I$302&amp;'24v'!$K$4:$K$302&amp;'24v'!$M$4:$M$302,0)),IFERROR(INDEX('24v'!$AH$4:$AH$302,MATCH(C5&amp;D5&amp;F5&amp;H5&amp;J5,'24v'!$V$4:$V$302&amp;'24v'!$X$4:$X$302&amp;'24v'!$Z$4:$Z$302&amp;'24v'!$AB$4:$AB$302&amp;'24v'!$AD$4:$AD$302,0)),IFERROR(INDEX('24v'!$AY$4:$AY$302,MATCH(C5&amp;D5&amp;F5&amp;H5&amp;J5,'24v'!$AM$4:$AM$302&amp;'24v'!$AO$4:$AO$302&amp;'24v'!$AQ$4:$AQ$302&amp;'24v'!$AS$4:$AS$302&amp;'24v'!$AU$4:$AU$302,0)),IFERROR(INDEX('24v'!$BP$4:$BP$302,MATCH(C5&amp;D5&amp;F5&amp;H5&amp;J5,'24v'!$BD$4:$BD$302&amp;'24v'!$BF$4:$BF$302&amp;'24v'!$BH$4:$BH$302&amp;'24v'!$BJ$4:$BJ$302&amp;'24v'!$BL$4:$BL$302,0)),IFERROR(INDEX('24v'!$CG$4:$CG$302,MATCH(C5&amp;D5&amp;F5&amp;H5&amp;J5,'24v'!$BU$4:$BU$302&amp;'24v'!$BW$4:$BW$302&amp;'24v'!$BY$4:$BY$302&amp;'24v'!$CA$4:$CA$302&amp;'24v'!$CC$4:$CC$302,0)),"Модель отсутствует")))))))))))</f>
        <v/>
      </c>
      <c r="O5" s="50" t="str">
        <f t="array" ref="O5">IF(B5="","",IFERROR(INDEX(БВ!$R$4:$R$302,MATCH(F5&amp;H5,БВ!$I$4:$I$302&amp;БВ!$K$4:$K$302,0)),"Модель отсутствует"))</f>
        <v/>
      </c>
      <c r="P5" s="51" t="str">
        <f>IF(B5="","",(N5+O5))</f>
        <v/>
      </c>
      <c r="R5" t="s">
        <v>76</v>
      </c>
      <c r="S5" t="s">
        <v>79</v>
      </c>
      <c r="T5">
        <v>75</v>
      </c>
      <c r="U5">
        <v>180</v>
      </c>
      <c r="V5">
        <v>600</v>
      </c>
      <c r="W5">
        <v>2</v>
      </c>
      <c r="X5" t="s">
        <v>8</v>
      </c>
    </row>
    <row r="6" spans="1:24" ht="21.75" customHeight="1" thickBot="1" x14ac:dyDescent="0.3">
      <c r="A6">
        <v>2</v>
      </c>
      <c r="B6" s="62"/>
      <c r="C6" s="56"/>
      <c r="D6" s="44"/>
      <c r="E6" s="44"/>
      <c r="F6" s="44"/>
      <c r="G6" s="44"/>
      <c r="H6" s="45"/>
      <c r="I6" s="44"/>
      <c r="J6" s="46"/>
      <c r="K6" s="57"/>
      <c r="L6" s="47" t="str">
        <f t="array" ref="L6">IF(B6="","",IFERROR(INDEX(БВ!$O$4:$O$302,MATCH(C6&amp;D6&amp;F6&amp;H6&amp;J6,БВ!$E$4:$E$302&amp;БВ!$G$4:$G$302&amp;БВ!$I$4:$I$302&amp;БВ!$K$4:$K$302&amp;БВ!$M$4:$M$302,0)),IFERROR(INDEX(БВ!$AF$4:$AF$302,MATCH(C6&amp;D6&amp;F6&amp;H6&amp;J6,БВ!#REF!&amp;БВ!$X$4:$X$302&amp;БВ!$Z$4:$Z$302&amp;БВ!$AB$4:$AB$302&amp;БВ!$AD$4:$AD$302,0)),IFERROR(INDEX(БВ!$AW$4:$AW$302,MATCH(C6&amp;D6&amp;F6&amp;H6&amp;J6,БВ!$AM$4:$AM$302&amp;БВ!$AO$4:$AO$302&amp;БВ!$AQ$4:$AQ$302&amp;БВ!$AS$4:$AS$302&amp;БВ!$AU$4:$AU$302,0)),IFERROR(INDEX(БВ!$BN$4:$BN$302,MATCH(C6&amp;D6&amp;F6&amp;H6&amp;J6,БВ!$BD$4:$BD$302&amp;БВ!$BF$4:$BF$302&amp;БВ!$BH$4:$BH$302&amp;БВ!$BJ$4:$BJ$302&amp;БВ!$BL$4:$BL$302,0)),IFERROR(INDEX(БВ!$CE$4:$CE$302,MATCH(C6&amp;D6&amp;F6&amp;H6&amp;J6,БВ!$BU$4:$BU$302&amp;БВ!$BW$4:$BW$302&amp;БВ!$BY$4:$BY$302&amp;БВ!$CA$4:$CA$302&amp;БВ!$CC$4:$CC$302,0)),IFERROR(INDEX('24v'!$O$4:$O$302,MATCH(C6&amp;D6&amp;F6&amp;H6&amp;J6,'24v'!$E$4:$E$302&amp;'24v'!$G$4:$G$302&amp;'24v'!$I$4:$I$302&amp;'24v'!$K$4:$K$302&amp;'24v'!$M$4:$M$302,0)),IFERROR(INDEX('24v'!$AF$4:$AF$302,MATCH(C6&amp;D6&amp;F6&amp;H6&amp;J6,'24v'!$V$4:$V$302&amp;'24v'!$X$4:$X$302&amp;'24v'!$Z$4:$Z$302&amp;'24v'!$AB$4:$AB$302&amp;'24v'!$AD$4:$AD$302,0)),IFERROR(INDEX('24v'!$AW$4:$AW$302,MATCH(C6&amp;D6&amp;F6&amp;H6&amp;J6,'24v'!$AM$4:$AM$302&amp;'24v'!$AO$4:$AO$302&amp;'24v'!$AQ$4:$AQ$302&amp;'24v'!$AS$4:$AS$302&amp;'24v'!$AU$4:$AU$302,0)),IFERROR(INDEX('24v'!$BN$4:$BN$302,MATCH(C6&amp;D6&amp;F6&amp;H6&amp;J6,'24v'!$BD$4:$BD$302&amp;'24v'!$BF$4:$BF$302&amp;'24v'!$BH$4:$BH$302&amp;'24v'!$BJ$4:$BJ$302&amp;'24v'!$BL$4:$BL$302,0)),IFERROR(INDEX('24v'!$CE$4:$CE$302,MATCH(C6&amp;D6&amp;F6&amp;H6&amp;J6,'24v'!$BU$4:$BU$302&amp;'24v'!$BW$4:$BW$302&amp;'24v'!$BY$4:$BY$302&amp;'24v'!$CA$4:$CA$302&amp;'24v'!$CC$4:$CC$302,0)),"Модель отсутствует")))))))))))</f>
        <v/>
      </c>
      <c r="M6" s="48" t="str">
        <f t="array" ref="M6">IF(B6="","",IFERROR(INDEX(БВ!$P$4:$P$302,MATCH(C6&amp;D6&amp;F6&amp;H6&amp;J6,БВ!$E$4:$E$302&amp;БВ!$G$4:$G$302&amp;БВ!$I$4:$I$302&amp;БВ!$K$4:$K$302&amp;БВ!$M$4:$M$302,0)),IFERROR(INDEX(БВ!$AG$4:$AG$302,MATCH(C6&amp;D6&amp;F6&amp;H6&amp;J6,БВ!#REF!&amp;БВ!$X$4:$X$302&amp;БВ!$Z$4:$Z$302&amp;БВ!$AB$4:$AB$302&amp;БВ!$AD$4:$AD$302,0)),IFERROR(INDEX(БВ!$AX$4:$AX$302,MATCH(C6&amp;D6&amp;F6&amp;H6&amp;J6,БВ!$AM$4:$AM$302&amp;БВ!$AO$4:$AO$302&amp;БВ!$AQ$4:$AQ$302&amp;БВ!$AS$4:$AS$302&amp;БВ!$AU$4:$AU$302,0)),IFERROR(INDEX(БВ!$BO$4:$BO$302,MATCH(C6&amp;D6&amp;F6&amp;H6&amp;J6,БВ!$BD$4:$BD$302&amp;БВ!$BF$4:$BF$302&amp;БВ!$BH$4:$BH$302&amp;БВ!$BJ$4:$BJ$302&amp;БВ!$BL$4:$BL$302,0)),IFERROR(INDEX(БВ!$CF$4:$CF$302,MATCH(C6&amp;D6&amp;F6&amp;H6&amp;J6,БВ!$BU$4:$BU$302&amp;БВ!$BW$4:$BW$302&amp;БВ!$BY$4:$BY$302&amp;БВ!$CA$4:$CA$302&amp;БВ!$CC$4:$CC$302,0)),IFERROR(INDEX('24v'!$P$4:$P$302,MATCH(C6&amp;D6&amp;F6&amp;H6&amp;J6,'24v'!$E$4:$E$302&amp;'24v'!$G$4:$G$302&amp;'24v'!$I$4:$I$302&amp;'24v'!$K$4:$K$302&amp;'24v'!$M$4:$M$302,0)),IFERROR(INDEX('24v'!$AG$4:$AG$302,MATCH(C6&amp;D6&amp;F6&amp;H6&amp;J6,'24v'!$V$4:$V$302&amp;'24v'!$X$4:$X$302&amp;'24v'!$Z$4:$Z$302&amp;'24v'!$AB$4:$AB$302&amp;'24v'!$AD$4:$AD$302,0)),IFERROR(INDEX('24v'!$AX$4:$AX$302,MATCH(C6&amp;D6&amp;F6&amp;H6&amp;J6,'24v'!$AM$4:$AM$302&amp;'24v'!$AO$4:$AO$302&amp;'24v'!$AQ$4:$AQ$302&amp;'24v'!$AS$4:$AS$302&amp;'24v'!$AU$4:$AU$302,0)),IFERROR(INDEX('24v'!$BO$4:$BO$302,MATCH(C6&amp;D6&amp;F6&amp;H6&amp;J6,'24v'!$BD$4:$BD$302&amp;'24v'!$BF$4:$BF$302&amp;'24v'!$BH$4:$BH$302&amp;'24v'!$BJ$4:$BJ$302&amp;'24v'!$BL$4:$BL$302,0)),IFERROR(INDEX('24v'!$CF$4:$CF$302,MATCH(C6&amp;D6&amp;F6&amp;H6&amp;J6,'24v'!$BU$4:$BU$302&amp;'24v'!$BW$4:$BW$302&amp;'24v'!$BY$4:$BY$302&amp;'24v'!$CA$4:$CA$302&amp;'24v'!$CC$4:$CC$302,0)),"Модель отсутствует")))))))))))</f>
        <v/>
      </c>
      <c r="N6" s="49" t="str">
        <f t="array" ref="N6">IF(B6="","",IFERROR(INDEX(БВ!$Q$4:$Q$302,MATCH(C6&amp;D6&amp;F6&amp;H6&amp;J6,БВ!$E$4:$E$302&amp;БВ!$G$4:$G$302&amp;БВ!$I$4:$I$302&amp;БВ!$K$4:$K$302&amp;БВ!$M$4:$M$302,0)),IFERROR(INDEX(БВ!$AH$4:$AH$302,MATCH(C6&amp;D6&amp;F6&amp;H6&amp;J6,БВ!#REF!&amp;БВ!$X$4:$X$302&amp;БВ!$Z$4:$Z$302&amp;БВ!$AB$4:$AB$302&amp;БВ!$AD$4:$AD$302,0)),IFERROR(INDEX(БВ!$AY$4:$AY$302,MATCH(C6&amp;D6&amp;F6&amp;H6&amp;J6,БВ!$AM$4:$AM$302&amp;БВ!$AO$4:$AO$302&amp;БВ!$AQ$4:$AQ$302&amp;БВ!$AS$4:$AS$302&amp;БВ!$AU$4:$AU$302,0)),IFERROR(INDEX(БВ!$BP$4:$BP$302,MATCH(C6&amp;D6&amp;F6&amp;H6&amp;J6,БВ!$BD$4:$BD$302&amp;БВ!$BF$4:$BF$302&amp;БВ!$BH$4:$BH$302&amp;БВ!$BJ$4:$BJ$302&amp;БВ!$BL$4:$BL$302,0)),IFERROR(INDEX(БВ!$CG$4:$CG$302,MATCH(C6&amp;D6&amp;F6&amp;H6&amp;J6,БВ!$BU$4:$BU$302&amp;БВ!$BW$4:$BW$302&amp;БВ!$BY$4:$BY$302&amp;БВ!$CA$4:$CA$302&amp;БВ!$CC$4:$CC$302,0)),IFERROR(INDEX('24v'!$Q$4:$Q$302,MATCH(C6&amp;D6&amp;F6&amp;H6&amp;J6,'24v'!$E$4:$E$302&amp;'24v'!$G$4:$G$302&amp;'24v'!$I$4:$I$302&amp;'24v'!$K$4:$K$302&amp;'24v'!$M$4:$M$302,0)),IFERROR(INDEX('24v'!$AH$4:$AH$302,MATCH(C6&amp;D6&amp;F6&amp;H6&amp;J6,'24v'!$V$4:$V$302&amp;'24v'!$X$4:$X$302&amp;'24v'!$Z$4:$Z$302&amp;'24v'!$AB$4:$AB$302&amp;'24v'!$AD$4:$AD$302,0)),IFERROR(INDEX('24v'!$AY$4:$AY$302,MATCH(C6&amp;D6&amp;F6&amp;H6&amp;J6,'24v'!$AM$4:$AM$302&amp;'24v'!$AO$4:$AO$302&amp;'24v'!$AQ$4:$AQ$302&amp;'24v'!$AS$4:$AS$302&amp;'24v'!$AU$4:$AU$302,0)),IFERROR(INDEX('24v'!$BP$4:$BP$302,MATCH(C6&amp;D6&amp;F6&amp;H6&amp;J6,'24v'!$BD$4:$BD$302&amp;'24v'!$BF$4:$BF$302&amp;'24v'!$BH$4:$BH$302&amp;'24v'!$BJ$4:$BJ$302&amp;'24v'!$BL$4:$BL$302,0)),IFERROR(INDEX('24v'!$CG$4:$CG$302,MATCH(C6&amp;D6&amp;F6&amp;H6&amp;J6,'24v'!$BU$4:$BU$302&amp;'24v'!$BW$4:$BW$302&amp;'24v'!$BY$4:$BY$302&amp;'24v'!$CA$4:$CA$302&amp;'24v'!$CC$4:$CC$302,0)),"Модель отсутствует")))))))))))</f>
        <v/>
      </c>
      <c r="O6" s="50" t="str">
        <f t="array" ref="O6">IF(B6="","",IFERROR(INDEX(БВ!$R$4:$R$302,MATCH(F6&amp;H6,БВ!$I$4:$I$302&amp;БВ!$K$4:$K$302,0)),"Модель отсутствует"))</f>
        <v/>
      </c>
      <c r="P6" s="51" t="str">
        <f t="shared" ref="P6:P34" si="0">IF(B6="","",(N6+O6))</f>
        <v/>
      </c>
      <c r="S6" t="s">
        <v>80</v>
      </c>
      <c r="T6">
        <v>90</v>
      </c>
      <c r="U6">
        <v>240</v>
      </c>
      <c r="V6">
        <v>650</v>
      </c>
      <c r="W6">
        <v>3</v>
      </c>
      <c r="X6" t="s">
        <v>9</v>
      </c>
    </row>
    <row r="7" spans="1:24" ht="21.75" customHeight="1" thickBot="1" x14ac:dyDescent="0.3">
      <c r="A7">
        <v>3</v>
      </c>
      <c r="B7" s="62"/>
      <c r="C7" s="56"/>
      <c r="D7" s="44"/>
      <c r="E7" s="44"/>
      <c r="F7" s="44"/>
      <c r="G7" s="44"/>
      <c r="H7" s="45"/>
      <c r="I7" s="44"/>
      <c r="J7" s="46"/>
      <c r="K7" s="57"/>
      <c r="L7" s="47" t="str">
        <f t="array" ref="L7">IF(B7="","",IFERROR(INDEX(БВ!$O$4:$O$302,MATCH(C7&amp;D7&amp;F7&amp;H7&amp;J7,БВ!$E$4:$E$302&amp;БВ!$G$4:$G$302&amp;БВ!$I$4:$I$302&amp;БВ!$K$4:$K$302&amp;БВ!$M$4:$M$302,0)),IFERROR(INDEX(БВ!$AF$4:$AF$302,MATCH(C7&amp;D7&amp;F7&amp;H7&amp;J7,БВ!#REF!&amp;БВ!$X$4:$X$302&amp;БВ!$Z$4:$Z$302&amp;БВ!$AB$4:$AB$302&amp;БВ!$AD$4:$AD$302,0)),IFERROR(INDEX(БВ!$AW$4:$AW$302,MATCH(C7&amp;D7&amp;F7&amp;H7&amp;J7,БВ!$AM$4:$AM$302&amp;БВ!$AO$4:$AO$302&amp;БВ!$AQ$4:$AQ$302&amp;БВ!$AS$4:$AS$302&amp;БВ!$AU$4:$AU$302,0)),IFERROR(INDEX(БВ!$BN$4:$BN$302,MATCH(C7&amp;D7&amp;F7&amp;H7&amp;J7,БВ!$BD$4:$BD$302&amp;БВ!$BF$4:$BF$302&amp;БВ!$BH$4:$BH$302&amp;БВ!$BJ$4:$BJ$302&amp;БВ!$BL$4:$BL$302,0)),IFERROR(INDEX(БВ!$CE$4:$CE$302,MATCH(C7&amp;D7&amp;F7&amp;H7&amp;J7,БВ!$BU$4:$BU$302&amp;БВ!$BW$4:$BW$302&amp;БВ!$BY$4:$BY$302&amp;БВ!$CA$4:$CA$302&amp;БВ!$CC$4:$CC$302,0)),IFERROR(INDEX('24v'!$O$4:$O$302,MATCH(C7&amp;D7&amp;F7&amp;H7&amp;J7,'24v'!$E$4:$E$302&amp;'24v'!$G$4:$G$302&amp;'24v'!$I$4:$I$302&amp;'24v'!$K$4:$K$302&amp;'24v'!$M$4:$M$302,0)),IFERROR(INDEX('24v'!$AF$4:$AF$302,MATCH(C7&amp;D7&amp;F7&amp;H7&amp;J7,'24v'!$V$4:$V$302&amp;'24v'!$X$4:$X$302&amp;'24v'!$Z$4:$Z$302&amp;'24v'!$AB$4:$AB$302&amp;'24v'!$AD$4:$AD$302,0)),IFERROR(INDEX('24v'!$AW$4:$AW$302,MATCH(C7&amp;D7&amp;F7&amp;H7&amp;J7,'24v'!$AM$4:$AM$302&amp;'24v'!$AO$4:$AO$302&amp;'24v'!$AQ$4:$AQ$302&amp;'24v'!$AS$4:$AS$302&amp;'24v'!$AU$4:$AU$302,0)),IFERROR(INDEX('24v'!$BN$4:$BN$302,MATCH(C7&amp;D7&amp;F7&amp;H7&amp;J7,'24v'!$BD$4:$BD$302&amp;'24v'!$BF$4:$BF$302&amp;'24v'!$BH$4:$BH$302&amp;'24v'!$BJ$4:$BJ$302&amp;'24v'!$BL$4:$BL$302,0)),IFERROR(INDEX('24v'!$CE$4:$CE$302,MATCH(C7&amp;D7&amp;F7&amp;H7&amp;J7,'24v'!$BU$4:$BU$302&amp;'24v'!$BW$4:$BW$302&amp;'24v'!$BY$4:$BY$302&amp;'24v'!$CA$4:$CA$302&amp;'24v'!$CC$4:$CC$302,0)),"Модель отсутствует")))))))))))</f>
        <v/>
      </c>
      <c r="M7" s="48" t="str">
        <f t="array" ref="M7">IF(B7="","",IFERROR(INDEX(БВ!$P$4:$P$302,MATCH(C7&amp;D7&amp;F7&amp;H7&amp;J7,БВ!$E$4:$E$302&amp;БВ!$G$4:$G$302&amp;БВ!$I$4:$I$302&amp;БВ!$K$4:$K$302&amp;БВ!$M$4:$M$302,0)),IFERROR(INDEX(БВ!$AG$4:$AG$302,MATCH(C7&amp;D7&amp;F7&amp;H7&amp;J7,БВ!#REF!&amp;БВ!$X$4:$X$302&amp;БВ!$Z$4:$Z$302&amp;БВ!$AB$4:$AB$302&amp;БВ!$AD$4:$AD$302,0)),IFERROR(INDEX(БВ!$AX$4:$AX$302,MATCH(C7&amp;D7&amp;F7&amp;H7&amp;J7,БВ!$AM$4:$AM$302&amp;БВ!$AO$4:$AO$302&amp;БВ!$AQ$4:$AQ$302&amp;БВ!$AS$4:$AS$302&amp;БВ!$AU$4:$AU$302,0)),IFERROR(INDEX(БВ!$BO$4:$BO$302,MATCH(C7&amp;D7&amp;F7&amp;H7&amp;J7,БВ!$BD$4:$BD$302&amp;БВ!$BF$4:$BF$302&amp;БВ!$BH$4:$BH$302&amp;БВ!$BJ$4:$BJ$302&amp;БВ!$BL$4:$BL$302,0)),IFERROR(INDEX(БВ!$CF$4:$CF$302,MATCH(C7&amp;D7&amp;F7&amp;H7&amp;J7,БВ!$BU$4:$BU$302&amp;БВ!$BW$4:$BW$302&amp;БВ!$BY$4:$BY$302&amp;БВ!$CA$4:$CA$302&amp;БВ!$CC$4:$CC$302,0)),IFERROR(INDEX('24v'!$P$4:$P$302,MATCH(C7&amp;D7&amp;F7&amp;H7&amp;J7,'24v'!$E$4:$E$302&amp;'24v'!$G$4:$G$302&amp;'24v'!$I$4:$I$302&amp;'24v'!$K$4:$K$302&amp;'24v'!$M$4:$M$302,0)),IFERROR(INDEX('24v'!$AG$4:$AG$302,MATCH(C7&amp;D7&amp;F7&amp;H7&amp;J7,'24v'!$V$4:$V$302&amp;'24v'!$X$4:$X$302&amp;'24v'!$Z$4:$Z$302&amp;'24v'!$AB$4:$AB$302&amp;'24v'!$AD$4:$AD$302,0)),IFERROR(INDEX('24v'!$AX$4:$AX$302,MATCH(C7&amp;D7&amp;F7&amp;H7&amp;J7,'24v'!$AM$4:$AM$302&amp;'24v'!$AO$4:$AO$302&amp;'24v'!$AQ$4:$AQ$302&amp;'24v'!$AS$4:$AS$302&amp;'24v'!$AU$4:$AU$302,0)),IFERROR(INDEX('24v'!$BO$4:$BO$302,MATCH(C7&amp;D7&amp;F7&amp;H7&amp;J7,'24v'!$BD$4:$BD$302&amp;'24v'!$BF$4:$BF$302&amp;'24v'!$BH$4:$BH$302&amp;'24v'!$BJ$4:$BJ$302&amp;'24v'!$BL$4:$BL$302,0)),IFERROR(INDEX('24v'!$CF$4:$CF$302,MATCH(C7&amp;D7&amp;F7&amp;H7&amp;J7,'24v'!$BU$4:$BU$302&amp;'24v'!$BW$4:$BW$302&amp;'24v'!$BY$4:$BY$302&amp;'24v'!$CA$4:$CA$302&amp;'24v'!$CC$4:$CC$302,0)),"Модель отсутствует")))))))))))</f>
        <v/>
      </c>
      <c r="N7" s="49" t="str">
        <f t="array" ref="N7">IF(B7="","",IFERROR(INDEX(БВ!$Q$4:$Q$302,MATCH(C7&amp;D7&amp;F7&amp;H7&amp;J7,БВ!$E$4:$E$302&amp;БВ!$G$4:$G$302&amp;БВ!$I$4:$I$302&amp;БВ!$K$4:$K$302&amp;БВ!$M$4:$M$302,0)),IFERROR(INDEX(БВ!$AH$4:$AH$302,MATCH(C7&amp;D7&amp;F7&amp;H7&amp;J7,БВ!#REF!&amp;БВ!$X$4:$X$302&amp;БВ!$Z$4:$Z$302&amp;БВ!$AB$4:$AB$302&amp;БВ!$AD$4:$AD$302,0)),IFERROR(INDEX(БВ!$AY$4:$AY$302,MATCH(C7&amp;D7&amp;F7&amp;H7&amp;J7,БВ!$AM$4:$AM$302&amp;БВ!$AO$4:$AO$302&amp;БВ!$AQ$4:$AQ$302&amp;БВ!$AS$4:$AS$302&amp;БВ!$AU$4:$AU$302,0)),IFERROR(INDEX(БВ!$BP$4:$BP$302,MATCH(C7&amp;D7&amp;F7&amp;H7&amp;J7,БВ!$BD$4:$BD$302&amp;БВ!$BF$4:$BF$302&amp;БВ!$BH$4:$BH$302&amp;БВ!$BJ$4:$BJ$302&amp;БВ!$BL$4:$BL$302,0)),IFERROR(INDEX(БВ!$CG$4:$CG$302,MATCH(C7&amp;D7&amp;F7&amp;H7&amp;J7,БВ!$BU$4:$BU$302&amp;БВ!$BW$4:$BW$302&amp;БВ!$BY$4:$BY$302&amp;БВ!$CA$4:$CA$302&amp;БВ!$CC$4:$CC$302,0)),IFERROR(INDEX('24v'!$Q$4:$Q$302,MATCH(C7&amp;D7&amp;F7&amp;H7&amp;J7,'24v'!$E$4:$E$302&amp;'24v'!$G$4:$G$302&amp;'24v'!$I$4:$I$302&amp;'24v'!$K$4:$K$302&amp;'24v'!$M$4:$M$302,0)),IFERROR(INDEX('24v'!$AH$4:$AH$302,MATCH(C7&amp;D7&amp;F7&amp;H7&amp;J7,'24v'!$V$4:$V$302&amp;'24v'!$X$4:$X$302&amp;'24v'!$Z$4:$Z$302&amp;'24v'!$AB$4:$AB$302&amp;'24v'!$AD$4:$AD$302,0)),IFERROR(INDEX('24v'!$AY$4:$AY$302,MATCH(C7&amp;D7&amp;F7&amp;H7&amp;J7,'24v'!$AM$4:$AM$302&amp;'24v'!$AO$4:$AO$302&amp;'24v'!$AQ$4:$AQ$302&amp;'24v'!$AS$4:$AS$302&amp;'24v'!$AU$4:$AU$302,0)),IFERROR(INDEX('24v'!$BP$4:$BP$302,MATCH(C7&amp;D7&amp;F7&amp;H7&amp;J7,'24v'!$BD$4:$BD$302&amp;'24v'!$BF$4:$BF$302&amp;'24v'!$BH$4:$BH$302&amp;'24v'!$BJ$4:$BJ$302&amp;'24v'!$BL$4:$BL$302,0)),IFERROR(INDEX('24v'!$CG$4:$CG$302,MATCH(C7&amp;D7&amp;F7&amp;H7&amp;J7,'24v'!$BU$4:$BU$302&amp;'24v'!$BW$4:$BW$302&amp;'24v'!$BY$4:$BY$302&amp;'24v'!$CA$4:$CA$302&amp;'24v'!$CC$4:$CC$302,0)),"Модель отсутствует")))))))))))</f>
        <v/>
      </c>
      <c r="O7" s="50" t="str">
        <f t="array" ref="O7">IF(B7="","",IFERROR(INDEX(БВ!$R$4:$R$302,MATCH(F7&amp;H7,БВ!$I$4:$I$302&amp;БВ!$K$4:$K$302,0)),"Модель отсутствует"))</f>
        <v/>
      </c>
      <c r="P7" s="51" t="str">
        <f t="shared" si="0"/>
        <v/>
      </c>
      <c r="T7">
        <v>110</v>
      </c>
      <c r="U7">
        <v>290</v>
      </c>
      <c r="V7">
        <v>700</v>
      </c>
      <c r="W7">
        <v>4</v>
      </c>
      <c r="X7" t="s">
        <v>12</v>
      </c>
    </row>
    <row r="8" spans="1:24" ht="21.75" customHeight="1" thickBot="1" x14ac:dyDescent="0.3">
      <c r="A8">
        <v>4</v>
      </c>
      <c r="B8" s="62"/>
      <c r="C8" s="56"/>
      <c r="D8" s="44"/>
      <c r="E8" s="44"/>
      <c r="F8" s="44"/>
      <c r="G8" s="44"/>
      <c r="H8" s="45"/>
      <c r="I8" s="44"/>
      <c r="J8" s="46"/>
      <c r="K8" s="57"/>
      <c r="L8" s="47" t="str">
        <f t="array" ref="L8">IF(B8="","",IFERROR(INDEX(БВ!$O$4:$O$302,MATCH(C8&amp;D8&amp;F8&amp;H8&amp;J8,БВ!$E$4:$E$302&amp;БВ!$G$4:$G$302&amp;БВ!$I$4:$I$302&amp;БВ!$K$4:$K$302&amp;БВ!$M$4:$M$302,0)),IFERROR(INDEX(БВ!$AF$4:$AF$302,MATCH(C8&amp;D8&amp;F8&amp;H8&amp;J8,БВ!#REF!&amp;БВ!$X$4:$X$302&amp;БВ!$Z$4:$Z$302&amp;БВ!$AB$4:$AB$302&amp;БВ!$AD$4:$AD$302,0)),IFERROR(INDEX(БВ!$AW$4:$AW$302,MATCH(C8&amp;D8&amp;F8&amp;H8&amp;J8,БВ!$AM$4:$AM$302&amp;БВ!$AO$4:$AO$302&amp;БВ!$AQ$4:$AQ$302&amp;БВ!$AS$4:$AS$302&amp;БВ!$AU$4:$AU$302,0)),IFERROR(INDEX(БВ!$BN$4:$BN$302,MATCH(C8&amp;D8&amp;F8&amp;H8&amp;J8,БВ!$BD$4:$BD$302&amp;БВ!$BF$4:$BF$302&amp;БВ!$BH$4:$BH$302&amp;БВ!$BJ$4:$BJ$302&amp;БВ!$BL$4:$BL$302,0)),IFERROR(INDEX(БВ!$CE$4:$CE$302,MATCH(C8&amp;D8&amp;F8&amp;H8&amp;J8,БВ!$BU$4:$BU$302&amp;БВ!$BW$4:$BW$302&amp;БВ!$BY$4:$BY$302&amp;БВ!$CA$4:$CA$302&amp;БВ!$CC$4:$CC$302,0)),IFERROR(INDEX('24v'!$O$4:$O$302,MATCH(C8&amp;D8&amp;F8&amp;H8&amp;J8,'24v'!$E$4:$E$302&amp;'24v'!$G$4:$G$302&amp;'24v'!$I$4:$I$302&amp;'24v'!$K$4:$K$302&amp;'24v'!$M$4:$M$302,0)),IFERROR(INDEX('24v'!$AF$4:$AF$302,MATCH(C8&amp;D8&amp;F8&amp;H8&amp;J8,'24v'!$V$4:$V$302&amp;'24v'!$X$4:$X$302&amp;'24v'!$Z$4:$Z$302&amp;'24v'!$AB$4:$AB$302&amp;'24v'!$AD$4:$AD$302,0)),IFERROR(INDEX('24v'!$AW$4:$AW$302,MATCH(C8&amp;D8&amp;F8&amp;H8&amp;J8,'24v'!$AM$4:$AM$302&amp;'24v'!$AO$4:$AO$302&amp;'24v'!$AQ$4:$AQ$302&amp;'24v'!$AS$4:$AS$302&amp;'24v'!$AU$4:$AU$302,0)),IFERROR(INDEX('24v'!$BN$4:$BN$302,MATCH(C8&amp;D8&amp;F8&amp;H8&amp;J8,'24v'!$BD$4:$BD$302&amp;'24v'!$BF$4:$BF$302&amp;'24v'!$BH$4:$BH$302&amp;'24v'!$BJ$4:$BJ$302&amp;'24v'!$BL$4:$BL$302,0)),IFERROR(INDEX('24v'!$CE$4:$CE$302,MATCH(C8&amp;D8&amp;F8&amp;H8&amp;J8,'24v'!$BU$4:$BU$302&amp;'24v'!$BW$4:$BW$302&amp;'24v'!$BY$4:$BY$302&amp;'24v'!$CA$4:$CA$302&amp;'24v'!$CC$4:$CC$302,0)),"Модель отсутствует")))))))))))</f>
        <v/>
      </c>
      <c r="M8" s="48" t="str">
        <f t="array" ref="M8">IF(B8="","",IFERROR(INDEX(БВ!$P$4:$P$302,MATCH(C8&amp;D8&amp;F8&amp;H8&amp;J8,БВ!$E$4:$E$302&amp;БВ!$G$4:$G$302&amp;БВ!$I$4:$I$302&amp;БВ!$K$4:$K$302&amp;БВ!$M$4:$M$302,0)),IFERROR(INDEX(БВ!$AG$4:$AG$302,MATCH(C8&amp;D8&amp;F8&amp;H8&amp;J8,БВ!#REF!&amp;БВ!$X$4:$X$302&amp;БВ!$Z$4:$Z$302&amp;БВ!$AB$4:$AB$302&amp;БВ!$AD$4:$AD$302,0)),IFERROR(INDEX(БВ!$AX$4:$AX$302,MATCH(C8&amp;D8&amp;F8&amp;H8&amp;J8,БВ!$AM$4:$AM$302&amp;БВ!$AO$4:$AO$302&amp;БВ!$AQ$4:$AQ$302&amp;БВ!$AS$4:$AS$302&amp;БВ!$AU$4:$AU$302,0)),IFERROR(INDEX(БВ!$BO$4:$BO$302,MATCH(C8&amp;D8&amp;F8&amp;H8&amp;J8,БВ!$BD$4:$BD$302&amp;БВ!$BF$4:$BF$302&amp;БВ!$BH$4:$BH$302&amp;БВ!$BJ$4:$BJ$302&amp;БВ!$BL$4:$BL$302,0)),IFERROR(INDEX(БВ!$CF$4:$CF$302,MATCH(C8&amp;D8&amp;F8&amp;H8&amp;J8,БВ!$BU$4:$BU$302&amp;БВ!$BW$4:$BW$302&amp;БВ!$BY$4:$BY$302&amp;БВ!$CA$4:$CA$302&amp;БВ!$CC$4:$CC$302,0)),IFERROR(INDEX('24v'!$P$4:$P$302,MATCH(C8&amp;D8&amp;F8&amp;H8&amp;J8,'24v'!$E$4:$E$302&amp;'24v'!$G$4:$G$302&amp;'24v'!$I$4:$I$302&amp;'24v'!$K$4:$K$302&amp;'24v'!$M$4:$M$302,0)),IFERROR(INDEX('24v'!$AG$4:$AG$302,MATCH(C8&amp;D8&amp;F8&amp;H8&amp;J8,'24v'!$V$4:$V$302&amp;'24v'!$X$4:$X$302&amp;'24v'!$Z$4:$Z$302&amp;'24v'!$AB$4:$AB$302&amp;'24v'!$AD$4:$AD$302,0)),IFERROR(INDEX('24v'!$AX$4:$AX$302,MATCH(C8&amp;D8&amp;F8&amp;H8&amp;J8,'24v'!$AM$4:$AM$302&amp;'24v'!$AO$4:$AO$302&amp;'24v'!$AQ$4:$AQ$302&amp;'24v'!$AS$4:$AS$302&amp;'24v'!$AU$4:$AU$302,0)),IFERROR(INDEX('24v'!$BO$4:$BO$302,MATCH(C8&amp;D8&amp;F8&amp;H8&amp;J8,'24v'!$BD$4:$BD$302&amp;'24v'!$BF$4:$BF$302&amp;'24v'!$BH$4:$BH$302&amp;'24v'!$BJ$4:$BJ$302&amp;'24v'!$BL$4:$BL$302,0)),IFERROR(INDEX('24v'!$CF$4:$CF$302,MATCH(C8&amp;D8&amp;F8&amp;H8&amp;J8,'24v'!$BU$4:$BU$302&amp;'24v'!$BW$4:$BW$302&amp;'24v'!$BY$4:$BY$302&amp;'24v'!$CA$4:$CA$302&amp;'24v'!$CC$4:$CC$302,0)),"Модель отсутствует")))))))))))</f>
        <v/>
      </c>
      <c r="N8" s="49" t="str">
        <f t="array" ref="N8">IF(B8="","",IFERROR(INDEX(БВ!$Q$4:$Q$302,MATCH(C8&amp;D8&amp;F8&amp;H8&amp;J8,БВ!$E$4:$E$302&amp;БВ!$G$4:$G$302&amp;БВ!$I$4:$I$302&amp;БВ!$K$4:$K$302&amp;БВ!$M$4:$M$302,0)),IFERROR(INDEX(БВ!$AH$4:$AH$302,MATCH(C8&amp;D8&amp;F8&amp;H8&amp;J8,БВ!#REF!&amp;БВ!$X$4:$X$302&amp;БВ!$Z$4:$Z$302&amp;БВ!$AB$4:$AB$302&amp;БВ!$AD$4:$AD$302,0)),IFERROR(INDEX(БВ!$AY$4:$AY$302,MATCH(C8&amp;D8&amp;F8&amp;H8&amp;J8,БВ!$AM$4:$AM$302&amp;БВ!$AO$4:$AO$302&amp;БВ!$AQ$4:$AQ$302&amp;БВ!$AS$4:$AS$302&amp;БВ!$AU$4:$AU$302,0)),IFERROR(INDEX(БВ!$BP$4:$BP$302,MATCH(C8&amp;D8&amp;F8&amp;H8&amp;J8,БВ!$BD$4:$BD$302&amp;БВ!$BF$4:$BF$302&amp;БВ!$BH$4:$BH$302&amp;БВ!$BJ$4:$BJ$302&amp;БВ!$BL$4:$BL$302,0)),IFERROR(INDEX(БВ!$CG$4:$CG$302,MATCH(C8&amp;D8&amp;F8&amp;H8&amp;J8,БВ!$BU$4:$BU$302&amp;БВ!$BW$4:$BW$302&amp;БВ!$BY$4:$BY$302&amp;БВ!$CA$4:$CA$302&amp;БВ!$CC$4:$CC$302,0)),IFERROR(INDEX('24v'!$Q$4:$Q$302,MATCH(C8&amp;D8&amp;F8&amp;H8&amp;J8,'24v'!$E$4:$E$302&amp;'24v'!$G$4:$G$302&amp;'24v'!$I$4:$I$302&amp;'24v'!$K$4:$K$302&amp;'24v'!$M$4:$M$302,0)),IFERROR(INDEX('24v'!$AH$4:$AH$302,MATCH(C8&amp;D8&amp;F8&amp;H8&amp;J8,'24v'!$V$4:$V$302&amp;'24v'!$X$4:$X$302&amp;'24v'!$Z$4:$Z$302&amp;'24v'!$AB$4:$AB$302&amp;'24v'!$AD$4:$AD$302,0)),IFERROR(INDEX('24v'!$AY$4:$AY$302,MATCH(C8&amp;D8&amp;F8&amp;H8&amp;J8,'24v'!$AM$4:$AM$302&amp;'24v'!$AO$4:$AO$302&amp;'24v'!$AQ$4:$AQ$302&amp;'24v'!$AS$4:$AS$302&amp;'24v'!$AU$4:$AU$302,0)),IFERROR(INDEX('24v'!$BP$4:$BP$302,MATCH(C8&amp;D8&amp;F8&amp;H8&amp;J8,'24v'!$BD$4:$BD$302&amp;'24v'!$BF$4:$BF$302&amp;'24v'!$BH$4:$BH$302&amp;'24v'!$BJ$4:$BJ$302&amp;'24v'!$BL$4:$BL$302,0)),IFERROR(INDEX('24v'!$CG$4:$CG$302,MATCH(C8&amp;D8&amp;F8&amp;H8&amp;J8,'24v'!$BU$4:$BU$302&amp;'24v'!$BW$4:$BW$302&amp;'24v'!$BY$4:$BY$302&amp;'24v'!$CA$4:$CA$302&amp;'24v'!$CC$4:$CC$302,0)),"Модель отсутствует")))))))))))</f>
        <v/>
      </c>
      <c r="O8" s="50" t="str">
        <f t="array" ref="O8">IF(B8="","",IFERROR(INDEX(БВ!$R$4:$R$302,MATCH(F8&amp;H8,БВ!$I$4:$I$302&amp;БВ!$K$4:$K$302,0)),"Модель отсутствует"))</f>
        <v/>
      </c>
      <c r="P8" s="51" t="str">
        <f t="shared" si="0"/>
        <v/>
      </c>
      <c r="T8">
        <v>140</v>
      </c>
      <c r="U8">
        <v>340</v>
      </c>
      <c r="V8">
        <v>750</v>
      </c>
      <c r="W8">
        <v>5</v>
      </c>
    </row>
    <row r="9" spans="1:24" ht="21.75" customHeight="1" thickBot="1" x14ac:dyDescent="0.3">
      <c r="A9">
        <v>5</v>
      </c>
      <c r="B9" s="62"/>
      <c r="C9" s="56"/>
      <c r="D9" s="44"/>
      <c r="E9" s="44"/>
      <c r="F9" s="44"/>
      <c r="G9" s="44"/>
      <c r="H9" s="45"/>
      <c r="I9" s="44"/>
      <c r="J9" s="46"/>
      <c r="K9" s="57"/>
      <c r="L9" s="47" t="str">
        <f t="array" ref="L9">IF(B9="","",IFERROR(INDEX(БВ!$O$4:$O$302,MATCH(C9&amp;D9&amp;F9&amp;H9&amp;J9,БВ!$E$4:$E$302&amp;БВ!$G$4:$G$302&amp;БВ!$I$4:$I$302&amp;БВ!$K$4:$K$302&amp;БВ!$M$4:$M$302,0)),IFERROR(INDEX(БВ!$AF$4:$AF$302,MATCH(C9&amp;D9&amp;F9&amp;H9&amp;J9,БВ!#REF!&amp;БВ!$X$4:$X$302&amp;БВ!$Z$4:$Z$302&amp;БВ!$AB$4:$AB$302&amp;БВ!$AD$4:$AD$302,0)),IFERROR(INDEX(БВ!$AW$4:$AW$302,MATCH(C9&amp;D9&amp;F9&amp;H9&amp;J9,БВ!$AM$4:$AM$302&amp;БВ!$AO$4:$AO$302&amp;БВ!$AQ$4:$AQ$302&amp;БВ!$AS$4:$AS$302&amp;БВ!$AU$4:$AU$302,0)),IFERROR(INDEX(БВ!$BN$4:$BN$302,MATCH(C9&amp;D9&amp;F9&amp;H9&amp;J9,БВ!$BD$4:$BD$302&amp;БВ!$BF$4:$BF$302&amp;БВ!$BH$4:$BH$302&amp;БВ!$BJ$4:$BJ$302&amp;БВ!$BL$4:$BL$302,0)),IFERROR(INDEX(БВ!$CE$4:$CE$302,MATCH(C9&amp;D9&amp;F9&amp;H9&amp;J9,БВ!$BU$4:$BU$302&amp;БВ!$BW$4:$BW$302&amp;БВ!$BY$4:$BY$302&amp;БВ!$CA$4:$CA$302&amp;БВ!$CC$4:$CC$302,0)),IFERROR(INDEX('24v'!$O$4:$O$302,MATCH(C9&amp;D9&amp;F9&amp;H9&amp;J9,'24v'!$E$4:$E$302&amp;'24v'!$G$4:$G$302&amp;'24v'!$I$4:$I$302&amp;'24v'!$K$4:$K$302&amp;'24v'!$M$4:$M$302,0)),IFERROR(INDEX('24v'!$AF$4:$AF$302,MATCH(C9&amp;D9&amp;F9&amp;H9&amp;J9,'24v'!$V$4:$V$302&amp;'24v'!$X$4:$X$302&amp;'24v'!$Z$4:$Z$302&amp;'24v'!$AB$4:$AB$302&amp;'24v'!$AD$4:$AD$302,0)),IFERROR(INDEX('24v'!$AW$4:$AW$302,MATCH(C9&amp;D9&amp;F9&amp;H9&amp;J9,'24v'!$AM$4:$AM$302&amp;'24v'!$AO$4:$AO$302&amp;'24v'!$AQ$4:$AQ$302&amp;'24v'!$AS$4:$AS$302&amp;'24v'!$AU$4:$AU$302,0)),IFERROR(INDEX('24v'!$BN$4:$BN$302,MATCH(C9&amp;D9&amp;F9&amp;H9&amp;J9,'24v'!$BD$4:$BD$302&amp;'24v'!$BF$4:$BF$302&amp;'24v'!$BH$4:$BH$302&amp;'24v'!$BJ$4:$BJ$302&amp;'24v'!$BL$4:$BL$302,0)),IFERROR(INDEX('24v'!$CE$4:$CE$302,MATCH(C9&amp;D9&amp;F9&amp;H9&amp;J9,'24v'!$BU$4:$BU$302&amp;'24v'!$BW$4:$BW$302&amp;'24v'!$BY$4:$BY$302&amp;'24v'!$CA$4:$CA$302&amp;'24v'!$CC$4:$CC$302,0)),"Модель отсутствует")))))))))))</f>
        <v/>
      </c>
      <c r="M9" s="48" t="str">
        <f t="array" ref="M9">IF(B9="","",IFERROR(INDEX(БВ!$P$4:$P$302,MATCH(C9&amp;D9&amp;F9&amp;H9&amp;J9,БВ!$E$4:$E$302&amp;БВ!$G$4:$G$302&amp;БВ!$I$4:$I$302&amp;БВ!$K$4:$K$302&amp;БВ!$M$4:$M$302,0)),IFERROR(INDEX(БВ!$AG$4:$AG$302,MATCH(C9&amp;D9&amp;F9&amp;H9&amp;J9,БВ!#REF!&amp;БВ!$X$4:$X$302&amp;БВ!$Z$4:$Z$302&amp;БВ!$AB$4:$AB$302&amp;БВ!$AD$4:$AD$302,0)),IFERROR(INDEX(БВ!$AX$4:$AX$302,MATCH(C9&amp;D9&amp;F9&amp;H9&amp;J9,БВ!$AM$4:$AM$302&amp;БВ!$AO$4:$AO$302&amp;БВ!$AQ$4:$AQ$302&amp;БВ!$AS$4:$AS$302&amp;БВ!$AU$4:$AU$302,0)),IFERROR(INDEX(БВ!$BO$4:$BO$302,MATCH(C9&amp;D9&amp;F9&amp;H9&amp;J9,БВ!$BD$4:$BD$302&amp;БВ!$BF$4:$BF$302&amp;БВ!$BH$4:$BH$302&amp;БВ!$BJ$4:$BJ$302&amp;БВ!$BL$4:$BL$302,0)),IFERROR(INDEX(БВ!$CF$4:$CF$302,MATCH(C9&amp;D9&amp;F9&amp;H9&amp;J9,БВ!$BU$4:$BU$302&amp;БВ!$BW$4:$BW$302&amp;БВ!$BY$4:$BY$302&amp;БВ!$CA$4:$CA$302&amp;БВ!$CC$4:$CC$302,0)),IFERROR(INDEX('24v'!$P$4:$P$302,MATCH(C9&amp;D9&amp;F9&amp;H9&amp;J9,'24v'!$E$4:$E$302&amp;'24v'!$G$4:$G$302&amp;'24v'!$I$4:$I$302&amp;'24v'!$K$4:$K$302&amp;'24v'!$M$4:$M$302,0)),IFERROR(INDEX('24v'!$AG$4:$AG$302,MATCH(C9&amp;D9&amp;F9&amp;H9&amp;J9,'24v'!$V$4:$V$302&amp;'24v'!$X$4:$X$302&amp;'24v'!$Z$4:$Z$302&amp;'24v'!$AB$4:$AB$302&amp;'24v'!$AD$4:$AD$302,0)),IFERROR(INDEX('24v'!$AX$4:$AX$302,MATCH(C9&amp;D9&amp;F9&amp;H9&amp;J9,'24v'!$AM$4:$AM$302&amp;'24v'!$AO$4:$AO$302&amp;'24v'!$AQ$4:$AQ$302&amp;'24v'!$AS$4:$AS$302&amp;'24v'!$AU$4:$AU$302,0)),IFERROR(INDEX('24v'!$BO$4:$BO$302,MATCH(C9&amp;D9&amp;F9&amp;H9&amp;J9,'24v'!$BD$4:$BD$302&amp;'24v'!$BF$4:$BF$302&amp;'24v'!$BH$4:$BH$302&amp;'24v'!$BJ$4:$BJ$302&amp;'24v'!$BL$4:$BL$302,0)),IFERROR(INDEX('24v'!$CF$4:$CF$302,MATCH(C9&amp;D9&amp;F9&amp;H9&amp;J9,'24v'!$BU$4:$BU$302&amp;'24v'!$BW$4:$BW$302&amp;'24v'!$BY$4:$BY$302&amp;'24v'!$CA$4:$CA$302&amp;'24v'!$CC$4:$CC$302,0)),"Модель отсутствует")))))))))))</f>
        <v/>
      </c>
      <c r="N9" s="49" t="str">
        <f t="array" ref="N9">IF(B9="","",IFERROR(INDEX(БВ!$Q$4:$Q$302,MATCH(C9&amp;D9&amp;F9&amp;H9&amp;J9,БВ!$E$4:$E$302&amp;БВ!$G$4:$G$302&amp;БВ!$I$4:$I$302&amp;БВ!$K$4:$K$302&amp;БВ!$M$4:$M$302,0)),IFERROR(INDEX(БВ!$AH$4:$AH$302,MATCH(C9&amp;D9&amp;F9&amp;H9&amp;J9,БВ!#REF!&amp;БВ!$X$4:$X$302&amp;БВ!$Z$4:$Z$302&amp;БВ!$AB$4:$AB$302&amp;БВ!$AD$4:$AD$302,0)),IFERROR(INDEX(БВ!$AY$4:$AY$302,MATCH(C9&amp;D9&amp;F9&amp;H9&amp;J9,БВ!$AM$4:$AM$302&amp;БВ!$AO$4:$AO$302&amp;БВ!$AQ$4:$AQ$302&amp;БВ!$AS$4:$AS$302&amp;БВ!$AU$4:$AU$302,0)),IFERROR(INDEX(БВ!$BP$4:$BP$302,MATCH(C9&amp;D9&amp;F9&amp;H9&amp;J9,БВ!$BD$4:$BD$302&amp;БВ!$BF$4:$BF$302&amp;БВ!$BH$4:$BH$302&amp;БВ!$BJ$4:$BJ$302&amp;БВ!$BL$4:$BL$302,0)),IFERROR(INDEX(БВ!$CG$4:$CG$302,MATCH(C9&amp;D9&amp;F9&amp;H9&amp;J9,БВ!$BU$4:$BU$302&amp;БВ!$BW$4:$BW$302&amp;БВ!$BY$4:$BY$302&amp;БВ!$CA$4:$CA$302&amp;БВ!$CC$4:$CC$302,0)),IFERROR(INDEX('24v'!$Q$4:$Q$302,MATCH(C9&amp;D9&amp;F9&amp;H9&amp;J9,'24v'!$E$4:$E$302&amp;'24v'!$G$4:$G$302&amp;'24v'!$I$4:$I$302&amp;'24v'!$K$4:$K$302&amp;'24v'!$M$4:$M$302,0)),IFERROR(INDEX('24v'!$AH$4:$AH$302,MATCH(C9&amp;D9&amp;F9&amp;H9&amp;J9,'24v'!$V$4:$V$302&amp;'24v'!$X$4:$X$302&amp;'24v'!$Z$4:$Z$302&amp;'24v'!$AB$4:$AB$302&amp;'24v'!$AD$4:$AD$302,0)),IFERROR(INDEX('24v'!$AY$4:$AY$302,MATCH(C9&amp;D9&amp;F9&amp;H9&amp;J9,'24v'!$AM$4:$AM$302&amp;'24v'!$AO$4:$AO$302&amp;'24v'!$AQ$4:$AQ$302&amp;'24v'!$AS$4:$AS$302&amp;'24v'!$AU$4:$AU$302,0)),IFERROR(INDEX('24v'!$BP$4:$BP$302,MATCH(C9&amp;D9&amp;F9&amp;H9&amp;J9,'24v'!$BD$4:$BD$302&amp;'24v'!$BF$4:$BF$302&amp;'24v'!$BH$4:$BH$302&amp;'24v'!$BJ$4:$BJ$302&amp;'24v'!$BL$4:$BL$302,0)),IFERROR(INDEX('24v'!$CG$4:$CG$302,MATCH(C9&amp;D9&amp;F9&amp;H9&amp;J9,'24v'!$BU$4:$BU$302&amp;'24v'!$BW$4:$BW$302&amp;'24v'!$BY$4:$BY$302&amp;'24v'!$CA$4:$CA$302&amp;'24v'!$CC$4:$CC$302,0)),"Модель отсутствует")))))))))))</f>
        <v/>
      </c>
      <c r="O9" s="50" t="str">
        <f t="array" ref="O9">IF(B9="","",IFERROR(INDEX(БВ!$R$4:$R$302,MATCH(F9&amp;H9,БВ!$I$4:$I$302&amp;БВ!$K$4:$K$302,0)),"Модель отсутствует"))</f>
        <v/>
      </c>
      <c r="P9" s="51" t="str">
        <f t="shared" si="0"/>
        <v/>
      </c>
      <c r="T9">
        <v>180</v>
      </c>
      <c r="U9">
        <v>380</v>
      </c>
      <c r="V9">
        <v>800</v>
      </c>
      <c r="W9">
        <v>6</v>
      </c>
    </row>
    <row r="10" spans="1:24" ht="21.75" customHeight="1" thickBot="1" x14ac:dyDescent="0.3">
      <c r="A10">
        <v>6</v>
      </c>
      <c r="B10" s="62"/>
      <c r="C10" s="56"/>
      <c r="D10" s="44"/>
      <c r="E10" s="44"/>
      <c r="F10" s="44"/>
      <c r="G10" s="44"/>
      <c r="H10" s="45"/>
      <c r="I10" s="44"/>
      <c r="J10" s="46"/>
      <c r="K10" s="57"/>
      <c r="L10" s="47" t="str">
        <f t="array" ref="L10">IF(B10="","",IFERROR(INDEX(БВ!$O$4:$O$302,MATCH(C10&amp;D10&amp;F10&amp;H10&amp;J10,БВ!$E$4:$E$302&amp;БВ!$G$4:$G$302&amp;БВ!$I$4:$I$302&amp;БВ!$K$4:$K$302&amp;БВ!$M$4:$M$302,0)),IFERROR(INDEX(БВ!$AF$4:$AF$302,MATCH(C10&amp;D10&amp;F10&amp;H10&amp;J10,БВ!#REF!&amp;БВ!$X$4:$X$302&amp;БВ!$Z$4:$Z$302&amp;БВ!$AB$4:$AB$302&amp;БВ!$AD$4:$AD$302,0)),IFERROR(INDEX(БВ!$AW$4:$AW$302,MATCH(C10&amp;D10&amp;F10&amp;H10&amp;J10,БВ!$AM$4:$AM$302&amp;БВ!$AO$4:$AO$302&amp;БВ!$AQ$4:$AQ$302&amp;БВ!$AS$4:$AS$302&amp;БВ!$AU$4:$AU$302,0)),IFERROR(INDEX(БВ!$BN$4:$BN$302,MATCH(C10&amp;D10&amp;F10&amp;H10&amp;J10,БВ!$BD$4:$BD$302&amp;БВ!$BF$4:$BF$302&amp;БВ!$BH$4:$BH$302&amp;БВ!$BJ$4:$BJ$302&amp;БВ!$BL$4:$BL$302,0)),IFERROR(INDEX(БВ!$CE$4:$CE$302,MATCH(C10&amp;D10&amp;F10&amp;H10&amp;J10,БВ!$BU$4:$BU$302&amp;БВ!$BW$4:$BW$302&amp;БВ!$BY$4:$BY$302&amp;БВ!$CA$4:$CA$302&amp;БВ!$CC$4:$CC$302,0)),IFERROR(INDEX('24v'!$O$4:$O$302,MATCH(C10&amp;D10&amp;F10&amp;H10&amp;J10,'24v'!$E$4:$E$302&amp;'24v'!$G$4:$G$302&amp;'24v'!$I$4:$I$302&amp;'24v'!$K$4:$K$302&amp;'24v'!$M$4:$M$302,0)),IFERROR(INDEX('24v'!$AF$4:$AF$302,MATCH(C10&amp;D10&amp;F10&amp;H10&amp;J10,'24v'!$V$4:$V$302&amp;'24v'!$X$4:$X$302&amp;'24v'!$Z$4:$Z$302&amp;'24v'!$AB$4:$AB$302&amp;'24v'!$AD$4:$AD$302,0)),IFERROR(INDEX('24v'!$AW$4:$AW$302,MATCH(C10&amp;D10&amp;F10&amp;H10&amp;J10,'24v'!$AM$4:$AM$302&amp;'24v'!$AO$4:$AO$302&amp;'24v'!$AQ$4:$AQ$302&amp;'24v'!$AS$4:$AS$302&amp;'24v'!$AU$4:$AU$302,0)),IFERROR(INDEX('24v'!$BN$4:$BN$302,MATCH(C10&amp;D10&amp;F10&amp;H10&amp;J10,'24v'!$BD$4:$BD$302&amp;'24v'!$BF$4:$BF$302&amp;'24v'!$BH$4:$BH$302&amp;'24v'!$BJ$4:$BJ$302&amp;'24v'!$BL$4:$BL$302,0)),IFERROR(INDEX('24v'!$CE$4:$CE$302,MATCH(C10&amp;D10&amp;F10&amp;H10&amp;J10,'24v'!$BU$4:$BU$302&amp;'24v'!$BW$4:$BW$302&amp;'24v'!$BY$4:$BY$302&amp;'24v'!$CA$4:$CA$302&amp;'24v'!$CC$4:$CC$302,0)),"Модель отсутствует")))))))))))</f>
        <v/>
      </c>
      <c r="M10" s="48" t="str">
        <f t="array" ref="M10">IF(B10="","",IFERROR(INDEX(БВ!$P$4:$P$302,MATCH(C10&amp;D10&amp;F10&amp;H10&amp;J10,БВ!$E$4:$E$302&amp;БВ!$G$4:$G$302&amp;БВ!$I$4:$I$302&amp;БВ!$K$4:$K$302&amp;БВ!$M$4:$M$302,0)),IFERROR(INDEX(БВ!$AG$4:$AG$302,MATCH(C10&amp;D10&amp;F10&amp;H10&amp;J10,БВ!#REF!&amp;БВ!$X$4:$X$302&amp;БВ!$Z$4:$Z$302&amp;БВ!$AB$4:$AB$302&amp;БВ!$AD$4:$AD$302,0)),IFERROR(INDEX(БВ!$AX$4:$AX$302,MATCH(C10&amp;D10&amp;F10&amp;H10&amp;J10,БВ!$AM$4:$AM$302&amp;БВ!$AO$4:$AO$302&amp;БВ!$AQ$4:$AQ$302&amp;БВ!$AS$4:$AS$302&amp;БВ!$AU$4:$AU$302,0)),IFERROR(INDEX(БВ!$BO$4:$BO$302,MATCH(C10&amp;D10&amp;F10&amp;H10&amp;J10,БВ!$BD$4:$BD$302&amp;БВ!$BF$4:$BF$302&amp;БВ!$BH$4:$BH$302&amp;БВ!$BJ$4:$BJ$302&amp;БВ!$BL$4:$BL$302,0)),IFERROR(INDEX(БВ!$CF$4:$CF$302,MATCH(C10&amp;D10&amp;F10&amp;H10&amp;J10,БВ!$BU$4:$BU$302&amp;БВ!$BW$4:$BW$302&amp;БВ!$BY$4:$BY$302&amp;БВ!$CA$4:$CA$302&amp;БВ!$CC$4:$CC$302,0)),IFERROR(INDEX('24v'!$P$4:$P$302,MATCH(C10&amp;D10&amp;F10&amp;H10&amp;J10,'24v'!$E$4:$E$302&amp;'24v'!$G$4:$G$302&amp;'24v'!$I$4:$I$302&amp;'24v'!$K$4:$K$302&amp;'24v'!$M$4:$M$302,0)),IFERROR(INDEX('24v'!$AG$4:$AG$302,MATCH(C10&amp;D10&amp;F10&amp;H10&amp;J10,'24v'!$V$4:$V$302&amp;'24v'!$X$4:$X$302&amp;'24v'!$Z$4:$Z$302&amp;'24v'!$AB$4:$AB$302&amp;'24v'!$AD$4:$AD$302,0)),IFERROR(INDEX('24v'!$AX$4:$AX$302,MATCH(C10&amp;D10&amp;F10&amp;H10&amp;J10,'24v'!$AM$4:$AM$302&amp;'24v'!$AO$4:$AO$302&amp;'24v'!$AQ$4:$AQ$302&amp;'24v'!$AS$4:$AS$302&amp;'24v'!$AU$4:$AU$302,0)),IFERROR(INDEX('24v'!$BO$4:$BO$302,MATCH(C10&amp;D10&amp;F10&amp;H10&amp;J10,'24v'!$BD$4:$BD$302&amp;'24v'!$BF$4:$BF$302&amp;'24v'!$BH$4:$BH$302&amp;'24v'!$BJ$4:$BJ$302&amp;'24v'!$BL$4:$BL$302,0)),IFERROR(INDEX('24v'!$CF$4:$CF$302,MATCH(C10&amp;D10&amp;F10&amp;H10&amp;J10,'24v'!$BU$4:$BU$302&amp;'24v'!$BW$4:$BW$302&amp;'24v'!$BY$4:$BY$302&amp;'24v'!$CA$4:$CA$302&amp;'24v'!$CC$4:$CC$302,0)),"Модель отсутствует")))))))))))</f>
        <v/>
      </c>
      <c r="N10" s="49" t="str">
        <f t="array" ref="N10">IF(B10="","",IFERROR(INDEX(БВ!$Q$4:$Q$302,MATCH(C10&amp;D10&amp;F10&amp;H10&amp;J10,БВ!$E$4:$E$302&amp;БВ!$G$4:$G$302&amp;БВ!$I$4:$I$302&amp;БВ!$K$4:$K$302&amp;БВ!$M$4:$M$302,0)),IFERROR(INDEX(БВ!$AH$4:$AH$302,MATCH(C10&amp;D10&amp;F10&amp;H10&amp;J10,БВ!#REF!&amp;БВ!$X$4:$X$302&amp;БВ!$Z$4:$Z$302&amp;БВ!$AB$4:$AB$302&amp;БВ!$AD$4:$AD$302,0)),IFERROR(INDEX(БВ!$AY$4:$AY$302,MATCH(C10&amp;D10&amp;F10&amp;H10&amp;J10,БВ!$AM$4:$AM$302&amp;БВ!$AO$4:$AO$302&amp;БВ!$AQ$4:$AQ$302&amp;БВ!$AS$4:$AS$302&amp;БВ!$AU$4:$AU$302,0)),IFERROR(INDEX(БВ!$BP$4:$BP$302,MATCH(C10&amp;D10&amp;F10&amp;H10&amp;J10,БВ!$BD$4:$BD$302&amp;БВ!$BF$4:$BF$302&amp;БВ!$BH$4:$BH$302&amp;БВ!$BJ$4:$BJ$302&amp;БВ!$BL$4:$BL$302,0)),IFERROR(INDEX(БВ!$CG$4:$CG$302,MATCH(C10&amp;D10&amp;F10&amp;H10&amp;J10,БВ!$BU$4:$BU$302&amp;БВ!$BW$4:$BW$302&amp;БВ!$BY$4:$BY$302&amp;БВ!$CA$4:$CA$302&amp;БВ!$CC$4:$CC$302,0)),IFERROR(INDEX('24v'!$Q$4:$Q$302,MATCH(C10&amp;D10&amp;F10&amp;H10&amp;J10,'24v'!$E$4:$E$302&amp;'24v'!$G$4:$G$302&amp;'24v'!$I$4:$I$302&amp;'24v'!$K$4:$K$302&amp;'24v'!$M$4:$M$302,0)),IFERROR(INDEX('24v'!$AH$4:$AH$302,MATCH(C10&amp;D10&amp;F10&amp;H10&amp;J10,'24v'!$V$4:$V$302&amp;'24v'!$X$4:$X$302&amp;'24v'!$Z$4:$Z$302&amp;'24v'!$AB$4:$AB$302&amp;'24v'!$AD$4:$AD$302,0)),IFERROR(INDEX('24v'!$AY$4:$AY$302,MATCH(C10&amp;D10&amp;F10&amp;H10&amp;J10,'24v'!$AM$4:$AM$302&amp;'24v'!$AO$4:$AO$302&amp;'24v'!$AQ$4:$AQ$302&amp;'24v'!$AS$4:$AS$302&amp;'24v'!$AU$4:$AU$302,0)),IFERROR(INDEX('24v'!$BP$4:$BP$302,MATCH(C10&amp;D10&amp;F10&amp;H10&amp;J10,'24v'!$BD$4:$BD$302&amp;'24v'!$BF$4:$BF$302&amp;'24v'!$BH$4:$BH$302&amp;'24v'!$BJ$4:$BJ$302&amp;'24v'!$BL$4:$BL$302,0)),IFERROR(INDEX('24v'!$CG$4:$CG$302,MATCH(C10&amp;D10&amp;F10&amp;H10&amp;J10,'24v'!$BU$4:$BU$302&amp;'24v'!$BW$4:$BW$302&amp;'24v'!$BY$4:$BY$302&amp;'24v'!$CA$4:$CA$302&amp;'24v'!$CC$4:$CC$302,0)),"Модель отсутствует")))))))))))</f>
        <v/>
      </c>
      <c r="O10" s="50" t="str">
        <f t="array" ref="O10">IF(B10="","",IFERROR(INDEX(БВ!$R$4:$R$302,MATCH(F10&amp;H10,БВ!$I$4:$I$302&amp;БВ!$K$4:$K$302,0)),"Модель отсутствует"))</f>
        <v/>
      </c>
      <c r="P10" s="51" t="str">
        <f t="shared" si="0"/>
        <v/>
      </c>
      <c r="U10">
        <v>420</v>
      </c>
      <c r="V10">
        <v>850</v>
      </c>
      <c r="W10">
        <v>8</v>
      </c>
    </row>
    <row r="11" spans="1:24" ht="21.75" customHeight="1" thickBot="1" x14ac:dyDescent="0.3">
      <c r="A11">
        <v>7</v>
      </c>
      <c r="B11" s="62"/>
      <c r="C11" s="56"/>
      <c r="D11" s="44"/>
      <c r="E11" s="44"/>
      <c r="F11" s="44"/>
      <c r="G11" s="44"/>
      <c r="H11" s="45"/>
      <c r="I11" s="44"/>
      <c r="J11" s="46"/>
      <c r="K11" s="57"/>
      <c r="L11" s="47" t="str">
        <f t="array" ref="L11">IF(B11="","",IFERROR(INDEX(БВ!$O$4:$O$302,MATCH(C11&amp;D11&amp;F11&amp;H11&amp;J11,БВ!$E$4:$E$302&amp;БВ!$G$4:$G$302&amp;БВ!$I$4:$I$302&amp;БВ!$K$4:$K$302&amp;БВ!$M$4:$M$302,0)),IFERROR(INDEX(БВ!$AF$4:$AF$302,MATCH(C11&amp;D11&amp;F11&amp;H11&amp;J11,БВ!#REF!&amp;БВ!$X$4:$X$302&amp;БВ!$Z$4:$Z$302&amp;БВ!$AB$4:$AB$302&amp;БВ!$AD$4:$AD$302,0)),IFERROR(INDEX(БВ!$AW$4:$AW$302,MATCH(C11&amp;D11&amp;F11&amp;H11&amp;J11,БВ!$AM$4:$AM$302&amp;БВ!$AO$4:$AO$302&amp;БВ!$AQ$4:$AQ$302&amp;БВ!$AS$4:$AS$302&amp;БВ!$AU$4:$AU$302,0)),IFERROR(INDEX(БВ!$BN$4:$BN$302,MATCH(C11&amp;D11&amp;F11&amp;H11&amp;J11,БВ!$BD$4:$BD$302&amp;БВ!$BF$4:$BF$302&amp;БВ!$BH$4:$BH$302&amp;БВ!$BJ$4:$BJ$302&amp;БВ!$BL$4:$BL$302,0)),IFERROR(INDEX(БВ!$CE$4:$CE$302,MATCH(C11&amp;D11&amp;F11&amp;H11&amp;J11,БВ!$BU$4:$BU$302&amp;БВ!$BW$4:$BW$302&amp;БВ!$BY$4:$BY$302&amp;БВ!$CA$4:$CA$302&amp;БВ!$CC$4:$CC$302,0)),IFERROR(INDEX('24v'!$O$4:$O$302,MATCH(C11&amp;D11&amp;F11&amp;H11&amp;J11,'24v'!$E$4:$E$302&amp;'24v'!$G$4:$G$302&amp;'24v'!$I$4:$I$302&amp;'24v'!$K$4:$K$302&amp;'24v'!$M$4:$M$302,0)),IFERROR(INDEX('24v'!$AF$4:$AF$302,MATCH(C11&amp;D11&amp;F11&amp;H11&amp;J11,'24v'!$V$4:$V$302&amp;'24v'!$X$4:$X$302&amp;'24v'!$Z$4:$Z$302&amp;'24v'!$AB$4:$AB$302&amp;'24v'!$AD$4:$AD$302,0)),IFERROR(INDEX('24v'!$AW$4:$AW$302,MATCH(C11&amp;D11&amp;F11&amp;H11&amp;J11,'24v'!$AM$4:$AM$302&amp;'24v'!$AO$4:$AO$302&amp;'24v'!$AQ$4:$AQ$302&amp;'24v'!$AS$4:$AS$302&amp;'24v'!$AU$4:$AU$302,0)),IFERROR(INDEX('24v'!$BN$4:$BN$302,MATCH(C11&amp;D11&amp;F11&amp;H11&amp;J11,'24v'!$BD$4:$BD$302&amp;'24v'!$BF$4:$BF$302&amp;'24v'!$BH$4:$BH$302&amp;'24v'!$BJ$4:$BJ$302&amp;'24v'!$BL$4:$BL$302,0)),IFERROR(INDEX('24v'!$CE$4:$CE$302,MATCH(C11&amp;D11&amp;F11&amp;H11&amp;J11,'24v'!$BU$4:$BU$302&amp;'24v'!$BW$4:$BW$302&amp;'24v'!$BY$4:$BY$302&amp;'24v'!$CA$4:$CA$302&amp;'24v'!$CC$4:$CC$302,0)),"Модель отсутствует")))))))))))</f>
        <v/>
      </c>
      <c r="M11" s="48" t="str">
        <f t="array" ref="M11">IF(B11="","",IFERROR(INDEX(БВ!$P$4:$P$302,MATCH(C11&amp;D11&amp;F11&amp;H11&amp;J11,БВ!$E$4:$E$302&amp;БВ!$G$4:$G$302&amp;БВ!$I$4:$I$302&amp;БВ!$K$4:$K$302&amp;БВ!$M$4:$M$302,0)),IFERROR(INDEX(БВ!$AG$4:$AG$302,MATCH(C11&amp;D11&amp;F11&amp;H11&amp;J11,БВ!#REF!&amp;БВ!$X$4:$X$302&amp;БВ!$Z$4:$Z$302&amp;БВ!$AB$4:$AB$302&amp;БВ!$AD$4:$AD$302,0)),IFERROR(INDEX(БВ!$AX$4:$AX$302,MATCH(C11&amp;D11&amp;F11&amp;H11&amp;J11,БВ!$AM$4:$AM$302&amp;БВ!$AO$4:$AO$302&amp;БВ!$AQ$4:$AQ$302&amp;БВ!$AS$4:$AS$302&amp;БВ!$AU$4:$AU$302,0)),IFERROR(INDEX(БВ!$BO$4:$BO$302,MATCH(C11&amp;D11&amp;F11&amp;H11&amp;J11,БВ!$BD$4:$BD$302&amp;БВ!$BF$4:$BF$302&amp;БВ!$BH$4:$BH$302&amp;БВ!$BJ$4:$BJ$302&amp;БВ!$BL$4:$BL$302,0)),IFERROR(INDEX(БВ!$CF$4:$CF$302,MATCH(C11&amp;D11&amp;F11&amp;H11&amp;J11,БВ!$BU$4:$BU$302&amp;БВ!$BW$4:$BW$302&amp;БВ!$BY$4:$BY$302&amp;БВ!$CA$4:$CA$302&amp;БВ!$CC$4:$CC$302,0)),IFERROR(INDEX('24v'!$P$4:$P$302,MATCH(C11&amp;D11&amp;F11&amp;H11&amp;J11,'24v'!$E$4:$E$302&amp;'24v'!$G$4:$G$302&amp;'24v'!$I$4:$I$302&amp;'24v'!$K$4:$K$302&amp;'24v'!$M$4:$M$302,0)),IFERROR(INDEX('24v'!$AG$4:$AG$302,MATCH(C11&amp;D11&amp;F11&amp;H11&amp;J11,'24v'!$V$4:$V$302&amp;'24v'!$X$4:$X$302&amp;'24v'!$Z$4:$Z$302&amp;'24v'!$AB$4:$AB$302&amp;'24v'!$AD$4:$AD$302,0)),IFERROR(INDEX('24v'!$AX$4:$AX$302,MATCH(C11&amp;D11&amp;F11&amp;H11&amp;J11,'24v'!$AM$4:$AM$302&amp;'24v'!$AO$4:$AO$302&amp;'24v'!$AQ$4:$AQ$302&amp;'24v'!$AS$4:$AS$302&amp;'24v'!$AU$4:$AU$302,0)),IFERROR(INDEX('24v'!$BO$4:$BO$302,MATCH(C11&amp;D11&amp;F11&amp;H11&amp;J11,'24v'!$BD$4:$BD$302&amp;'24v'!$BF$4:$BF$302&amp;'24v'!$BH$4:$BH$302&amp;'24v'!$BJ$4:$BJ$302&amp;'24v'!$BL$4:$BL$302,0)),IFERROR(INDEX('24v'!$CF$4:$CF$302,MATCH(C11&amp;D11&amp;F11&amp;H11&amp;J11,'24v'!$BU$4:$BU$302&amp;'24v'!$BW$4:$BW$302&amp;'24v'!$BY$4:$BY$302&amp;'24v'!$CA$4:$CA$302&amp;'24v'!$CC$4:$CC$302,0)),"Модель отсутствует")))))))))))</f>
        <v/>
      </c>
      <c r="N11" s="49" t="str">
        <f t="array" ref="N11">IF(B11="","",IFERROR(INDEX(БВ!$Q$4:$Q$302,MATCH(C11&amp;D11&amp;F11&amp;H11&amp;J11,БВ!$E$4:$E$302&amp;БВ!$G$4:$G$302&amp;БВ!$I$4:$I$302&amp;БВ!$K$4:$K$302&amp;БВ!$M$4:$M$302,0)),IFERROR(INDEX(БВ!$AH$4:$AH$302,MATCH(C11&amp;D11&amp;F11&amp;H11&amp;J11,БВ!#REF!&amp;БВ!$X$4:$X$302&amp;БВ!$Z$4:$Z$302&amp;БВ!$AB$4:$AB$302&amp;БВ!$AD$4:$AD$302,0)),IFERROR(INDEX(БВ!$AY$4:$AY$302,MATCH(C11&amp;D11&amp;F11&amp;H11&amp;J11,БВ!$AM$4:$AM$302&amp;БВ!$AO$4:$AO$302&amp;БВ!$AQ$4:$AQ$302&amp;БВ!$AS$4:$AS$302&amp;БВ!$AU$4:$AU$302,0)),IFERROR(INDEX(БВ!$BP$4:$BP$302,MATCH(C11&amp;D11&amp;F11&amp;H11&amp;J11,БВ!$BD$4:$BD$302&amp;БВ!$BF$4:$BF$302&amp;БВ!$BH$4:$BH$302&amp;БВ!$BJ$4:$BJ$302&amp;БВ!$BL$4:$BL$302,0)),IFERROR(INDEX(БВ!$CG$4:$CG$302,MATCH(C11&amp;D11&amp;F11&amp;H11&amp;J11,БВ!$BU$4:$BU$302&amp;БВ!$BW$4:$BW$302&amp;БВ!$BY$4:$BY$302&amp;БВ!$CA$4:$CA$302&amp;БВ!$CC$4:$CC$302,0)),IFERROR(INDEX('24v'!$Q$4:$Q$302,MATCH(C11&amp;D11&amp;F11&amp;H11&amp;J11,'24v'!$E$4:$E$302&amp;'24v'!$G$4:$G$302&amp;'24v'!$I$4:$I$302&amp;'24v'!$K$4:$K$302&amp;'24v'!$M$4:$M$302,0)),IFERROR(INDEX('24v'!$AH$4:$AH$302,MATCH(C11&amp;D11&amp;F11&amp;H11&amp;J11,'24v'!$V$4:$V$302&amp;'24v'!$X$4:$X$302&amp;'24v'!$Z$4:$Z$302&amp;'24v'!$AB$4:$AB$302&amp;'24v'!$AD$4:$AD$302,0)),IFERROR(INDEX('24v'!$AY$4:$AY$302,MATCH(C11&amp;D11&amp;F11&amp;H11&amp;J11,'24v'!$AM$4:$AM$302&amp;'24v'!$AO$4:$AO$302&amp;'24v'!$AQ$4:$AQ$302&amp;'24v'!$AS$4:$AS$302&amp;'24v'!$AU$4:$AU$302,0)),IFERROR(INDEX('24v'!$BP$4:$BP$302,MATCH(C11&amp;D11&amp;F11&amp;H11&amp;J11,'24v'!$BD$4:$BD$302&amp;'24v'!$BF$4:$BF$302&amp;'24v'!$BH$4:$BH$302&amp;'24v'!$BJ$4:$BJ$302&amp;'24v'!$BL$4:$BL$302,0)),IFERROR(INDEX('24v'!$CG$4:$CG$302,MATCH(C11&amp;D11&amp;F11&amp;H11&amp;J11,'24v'!$BU$4:$BU$302&amp;'24v'!$BW$4:$BW$302&amp;'24v'!$BY$4:$BY$302&amp;'24v'!$CA$4:$CA$302&amp;'24v'!$CC$4:$CC$302,0)),"Модель отсутствует")))))))))))</f>
        <v/>
      </c>
      <c r="O11" s="50" t="str">
        <f t="array" ref="O11">IF(B11="","",IFERROR(INDEX(БВ!$R$4:$R$302,MATCH(F11&amp;H11,БВ!$I$4:$I$302&amp;БВ!$K$4:$K$302,0)),"Модель отсутствует"))</f>
        <v/>
      </c>
      <c r="P11" s="51" t="str">
        <f t="shared" si="0"/>
        <v/>
      </c>
      <c r="V11">
        <v>900</v>
      </c>
      <c r="W11">
        <v>10</v>
      </c>
    </row>
    <row r="12" spans="1:24" ht="21.75" customHeight="1" thickBot="1" x14ac:dyDescent="0.3">
      <c r="A12">
        <v>8</v>
      </c>
      <c r="B12" s="62"/>
      <c r="C12" s="56"/>
      <c r="D12" s="44"/>
      <c r="E12" s="44"/>
      <c r="F12" s="44"/>
      <c r="G12" s="44"/>
      <c r="H12" s="45"/>
      <c r="I12" s="44"/>
      <c r="J12" s="46"/>
      <c r="K12" s="57"/>
      <c r="L12" s="47" t="str">
        <f t="array" ref="L12">IF(B12="","",IFERROR(INDEX(БВ!$O$4:$O$302,MATCH(C12&amp;D12&amp;F12&amp;H12&amp;J12,БВ!$E$4:$E$302&amp;БВ!$G$4:$G$302&amp;БВ!$I$4:$I$302&amp;БВ!$K$4:$K$302&amp;БВ!$M$4:$M$302,0)),IFERROR(INDEX(БВ!$AF$4:$AF$302,MATCH(C12&amp;D12&amp;F12&amp;H12&amp;J12,БВ!#REF!&amp;БВ!$X$4:$X$302&amp;БВ!$Z$4:$Z$302&amp;БВ!$AB$4:$AB$302&amp;БВ!$AD$4:$AD$302,0)),IFERROR(INDEX(БВ!$AW$4:$AW$302,MATCH(C12&amp;D12&amp;F12&amp;H12&amp;J12,БВ!$AM$4:$AM$302&amp;БВ!$AO$4:$AO$302&amp;БВ!$AQ$4:$AQ$302&amp;БВ!$AS$4:$AS$302&amp;БВ!$AU$4:$AU$302,0)),IFERROR(INDEX(БВ!$BN$4:$BN$302,MATCH(C12&amp;D12&amp;F12&amp;H12&amp;J12,БВ!$BD$4:$BD$302&amp;БВ!$BF$4:$BF$302&amp;БВ!$BH$4:$BH$302&amp;БВ!$BJ$4:$BJ$302&amp;БВ!$BL$4:$BL$302,0)),IFERROR(INDEX(БВ!$CE$4:$CE$302,MATCH(C12&amp;D12&amp;F12&amp;H12&amp;J12,БВ!$BU$4:$BU$302&amp;БВ!$BW$4:$BW$302&amp;БВ!$BY$4:$BY$302&amp;БВ!$CA$4:$CA$302&amp;БВ!$CC$4:$CC$302,0)),IFERROR(INDEX('24v'!$O$4:$O$302,MATCH(C12&amp;D12&amp;F12&amp;H12&amp;J12,'24v'!$E$4:$E$302&amp;'24v'!$G$4:$G$302&amp;'24v'!$I$4:$I$302&amp;'24v'!$K$4:$K$302&amp;'24v'!$M$4:$M$302,0)),IFERROR(INDEX('24v'!$AF$4:$AF$302,MATCH(C12&amp;D12&amp;F12&amp;H12&amp;J12,'24v'!$V$4:$V$302&amp;'24v'!$X$4:$X$302&amp;'24v'!$Z$4:$Z$302&amp;'24v'!$AB$4:$AB$302&amp;'24v'!$AD$4:$AD$302,0)),IFERROR(INDEX('24v'!$AW$4:$AW$302,MATCH(C12&amp;D12&amp;F12&amp;H12&amp;J12,'24v'!$AM$4:$AM$302&amp;'24v'!$AO$4:$AO$302&amp;'24v'!$AQ$4:$AQ$302&amp;'24v'!$AS$4:$AS$302&amp;'24v'!$AU$4:$AU$302,0)),IFERROR(INDEX('24v'!$BN$4:$BN$302,MATCH(C12&amp;D12&amp;F12&amp;H12&amp;J12,'24v'!$BD$4:$BD$302&amp;'24v'!$BF$4:$BF$302&amp;'24v'!$BH$4:$BH$302&amp;'24v'!$BJ$4:$BJ$302&amp;'24v'!$BL$4:$BL$302,0)),IFERROR(INDEX('24v'!$CE$4:$CE$302,MATCH(C12&amp;D12&amp;F12&amp;H12&amp;J12,'24v'!$BU$4:$BU$302&amp;'24v'!$BW$4:$BW$302&amp;'24v'!$BY$4:$BY$302&amp;'24v'!$CA$4:$CA$302&amp;'24v'!$CC$4:$CC$302,0)),"Модель отсутствует")))))))))))</f>
        <v/>
      </c>
      <c r="M12" s="48" t="str">
        <f t="array" ref="M12">IF(B12="","",IFERROR(INDEX(БВ!$P$4:$P$302,MATCH(C12&amp;D12&amp;F12&amp;H12&amp;J12,БВ!$E$4:$E$302&amp;БВ!$G$4:$G$302&amp;БВ!$I$4:$I$302&amp;БВ!$K$4:$K$302&amp;БВ!$M$4:$M$302,0)),IFERROR(INDEX(БВ!$AG$4:$AG$302,MATCH(C12&amp;D12&amp;F12&amp;H12&amp;J12,БВ!#REF!&amp;БВ!$X$4:$X$302&amp;БВ!$Z$4:$Z$302&amp;БВ!$AB$4:$AB$302&amp;БВ!$AD$4:$AD$302,0)),IFERROR(INDEX(БВ!$AX$4:$AX$302,MATCH(C12&amp;D12&amp;F12&amp;H12&amp;J12,БВ!$AM$4:$AM$302&amp;БВ!$AO$4:$AO$302&amp;БВ!$AQ$4:$AQ$302&amp;БВ!$AS$4:$AS$302&amp;БВ!$AU$4:$AU$302,0)),IFERROR(INDEX(БВ!$BO$4:$BO$302,MATCH(C12&amp;D12&amp;F12&amp;H12&amp;J12,БВ!$BD$4:$BD$302&amp;БВ!$BF$4:$BF$302&amp;БВ!$BH$4:$BH$302&amp;БВ!$BJ$4:$BJ$302&amp;БВ!$BL$4:$BL$302,0)),IFERROR(INDEX(БВ!$CF$4:$CF$302,MATCH(C12&amp;D12&amp;F12&amp;H12&amp;J12,БВ!$BU$4:$BU$302&amp;БВ!$BW$4:$BW$302&amp;БВ!$BY$4:$BY$302&amp;БВ!$CA$4:$CA$302&amp;БВ!$CC$4:$CC$302,0)),IFERROR(INDEX('24v'!$P$4:$P$302,MATCH(C12&amp;D12&amp;F12&amp;H12&amp;J12,'24v'!$E$4:$E$302&amp;'24v'!$G$4:$G$302&amp;'24v'!$I$4:$I$302&amp;'24v'!$K$4:$K$302&amp;'24v'!$M$4:$M$302,0)),IFERROR(INDEX('24v'!$AG$4:$AG$302,MATCH(C12&amp;D12&amp;F12&amp;H12&amp;J12,'24v'!$V$4:$V$302&amp;'24v'!$X$4:$X$302&amp;'24v'!$Z$4:$Z$302&amp;'24v'!$AB$4:$AB$302&amp;'24v'!$AD$4:$AD$302,0)),IFERROR(INDEX('24v'!$AX$4:$AX$302,MATCH(C12&amp;D12&amp;F12&amp;H12&amp;J12,'24v'!$AM$4:$AM$302&amp;'24v'!$AO$4:$AO$302&amp;'24v'!$AQ$4:$AQ$302&amp;'24v'!$AS$4:$AS$302&amp;'24v'!$AU$4:$AU$302,0)),IFERROR(INDEX('24v'!$BO$4:$BO$302,MATCH(C12&amp;D12&amp;F12&amp;H12&amp;J12,'24v'!$BD$4:$BD$302&amp;'24v'!$BF$4:$BF$302&amp;'24v'!$BH$4:$BH$302&amp;'24v'!$BJ$4:$BJ$302&amp;'24v'!$BL$4:$BL$302,0)),IFERROR(INDEX('24v'!$CF$4:$CF$302,MATCH(C12&amp;D12&amp;F12&amp;H12&amp;J12,'24v'!$BU$4:$BU$302&amp;'24v'!$BW$4:$BW$302&amp;'24v'!$BY$4:$BY$302&amp;'24v'!$CA$4:$CA$302&amp;'24v'!$CC$4:$CC$302,0)),"Модель отсутствует")))))))))))</f>
        <v/>
      </c>
      <c r="N12" s="49" t="str">
        <f t="array" ref="N12">IF(B12="","",IFERROR(INDEX(БВ!$Q$4:$Q$302,MATCH(C12&amp;D12&amp;F12&amp;H12&amp;J12,БВ!$E$4:$E$302&amp;БВ!$G$4:$G$302&amp;БВ!$I$4:$I$302&amp;БВ!$K$4:$K$302&amp;БВ!$M$4:$M$302,0)),IFERROR(INDEX(БВ!$AH$4:$AH$302,MATCH(C12&amp;D12&amp;F12&amp;H12&amp;J12,БВ!#REF!&amp;БВ!$X$4:$X$302&amp;БВ!$Z$4:$Z$302&amp;БВ!$AB$4:$AB$302&amp;БВ!$AD$4:$AD$302,0)),IFERROR(INDEX(БВ!$AY$4:$AY$302,MATCH(C12&amp;D12&amp;F12&amp;H12&amp;J12,БВ!$AM$4:$AM$302&amp;БВ!$AO$4:$AO$302&amp;БВ!$AQ$4:$AQ$302&amp;БВ!$AS$4:$AS$302&amp;БВ!$AU$4:$AU$302,0)),IFERROR(INDEX(БВ!$BP$4:$BP$302,MATCH(C12&amp;D12&amp;F12&amp;H12&amp;J12,БВ!$BD$4:$BD$302&amp;БВ!$BF$4:$BF$302&amp;БВ!$BH$4:$BH$302&amp;БВ!$BJ$4:$BJ$302&amp;БВ!$BL$4:$BL$302,0)),IFERROR(INDEX(БВ!$CG$4:$CG$302,MATCH(C12&amp;D12&amp;F12&amp;H12&amp;J12,БВ!$BU$4:$BU$302&amp;БВ!$BW$4:$BW$302&amp;БВ!$BY$4:$BY$302&amp;БВ!$CA$4:$CA$302&amp;БВ!$CC$4:$CC$302,0)),IFERROR(INDEX('24v'!$Q$4:$Q$302,MATCH(C12&amp;D12&amp;F12&amp;H12&amp;J12,'24v'!$E$4:$E$302&amp;'24v'!$G$4:$G$302&amp;'24v'!$I$4:$I$302&amp;'24v'!$K$4:$K$302&amp;'24v'!$M$4:$M$302,0)),IFERROR(INDEX('24v'!$AH$4:$AH$302,MATCH(C12&amp;D12&amp;F12&amp;H12&amp;J12,'24v'!$V$4:$V$302&amp;'24v'!$X$4:$X$302&amp;'24v'!$Z$4:$Z$302&amp;'24v'!$AB$4:$AB$302&amp;'24v'!$AD$4:$AD$302,0)),IFERROR(INDEX('24v'!$AY$4:$AY$302,MATCH(C12&amp;D12&amp;F12&amp;H12&amp;J12,'24v'!$AM$4:$AM$302&amp;'24v'!$AO$4:$AO$302&amp;'24v'!$AQ$4:$AQ$302&amp;'24v'!$AS$4:$AS$302&amp;'24v'!$AU$4:$AU$302,0)),IFERROR(INDEX('24v'!$BP$4:$BP$302,MATCH(C12&amp;D12&amp;F12&amp;H12&amp;J12,'24v'!$BD$4:$BD$302&amp;'24v'!$BF$4:$BF$302&amp;'24v'!$BH$4:$BH$302&amp;'24v'!$BJ$4:$BJ$302&amp;'24v'!$BL$4:$BL$302,0)),IFERROR(INDEX('24v'!$CG$4:$CG$302,MATCH(C12&amp;D12&amp;F12&amp;H12&amp;J12,'24v'!$BU$4:$BU$302&amp;'24v'!$BW$4:$BW$302&amp;'24v'!$BY$4:$BY$302&amp;'24v'!$CA$4:$CA$302&amp;'24v'!$CC$4:$CC$302,0)),"Модель отсутствует")))))))))))</f>
        <v/>
      </c>
      <c r="O12" s="50" t="str">
        <f t="array" ref="O12">IF(B12="","",IFERROR(INDEX(БВ!$R$4:$R$302,MATCH(F12&amp;H12,БВ!$I$4:$I$302&amp;БВ!$K$4:$K$302,0)),"Модель отсутствует"))</f>
        <v/>
      </c>
      <c r="P12" s="51" t="str">
        <f t="shared" si="0"/>
        <v/>
      </c>
      <c r="V12">
        <v>950</v>
      </c>
    </row>
    <row r="13" spans="1:24" ht="21.75" customHeight="1" thickBot="1" x14ac:dyDescent="0.3">
      <c r="A13">
        <v>9</v>
      </c>
      <c r="B13" s="62"/>
      <c r="C13" s="56"/>
      <c r="D13" s="44"/>
      <c r="E13" s="44"/>
      <c r="F13" s="44"/>
      <c r="G13" s="44"/>
      <c r="H13" s="45"/>
      <c r="I13" s="44"/>
      <c r="J13" s="46"/>
      <c r="K13" s="57"/>
      <c r="L13" s="47" t="str">
        <f t="array" ref="L13">IF(B13="","",IFERROR(INDEX(БВ!$O$4:$O$302,MATCH(C13&amp;D13&amp;F13&amp;H13&amp;J13,БВ!$E$4:$E$302&amp;БВ!$G$4:$G$302&amp;БВ!$I$4:$I$302&amp;БВ!$K$4:$K$302&amp;БВ!$M$4:$M$302,0)),IFERROR(INDEX(БВ!$AF$4:$AF$302,MATCH(C13&amp;D13&amp;F13&amp;H13&amp;J13,БВ!#REF!&amp;БВ!$X$4:$X$302&amp;БВ!$Z$4:$Z$302&amp;БВ!$AB$4:$AB$302&amp;БВ!$AD$4:$AD$302,0)),IFERROR(INDEX(БВ!$AW$4:$AW$302,MATCH(C13&amp;D13&amp;F13&amp;H13&amp;J13,БВ!$AM$4:$AM$302&amp;БВ!$AO$4:$AO$302&amp;БВ!$AQ$4:$AQ$302&amp;БВ!$AS$4:$AS$302&amp;БВ!$AU$4:$AU$302,0)),IFERROR(INDEX(БВ!$BN$4:$BN$302,MATCH(C13&amp;D13&amp;F13&amp;H13&amp;J13,БВ!$BD$4:$BD$302&amp;БВ!$BF$4:$BF$302&amp;БВ!$BH$4:$BH$302&amp;БВ!$BJ$4:$BJ$302&amp;БВ!$BL$4:$BL$302,0)),IFERROR(INDEX(БВ!$CE$4:$CE$302,MATCH(C13&amp;D13&amp;F13&amp;H13&amp;J13,БВ!$BU$4:$BU$302&amp;БВ!$BW$4:$BW$302&amp;БВ!$BY$4:$BY$302&amp;БВ!$CA$4:$CA$302&amp;БВ!$CC$4:$CC$302,0)),IFERROR(INDEX('24v'!$O$4:$O$302,MATCH(C13&amp;D13&amp;F13&amp;H13&amp;J13,'24v'!$E$4:$E$302&amp;'24v'!$G$4:$G$302&amp;'24v'!$I$4:$I$302&amp;'24v'!$K$4:$K$302&amp;'24v'!$M$4:$M$302,0)),IFERROR(INDEX('24v'!$AF$4:$AF$302,MATCH(C13&amp;D13&amp;F13&amp;H13&amp;J13,'24v'!$V$4:$V$302&amp;'24v'!$X$4:$X$302&amp;'24v'!$Z$4:$Z$302&amp;'24v'!$AB$4:$AB$302&amp;'24v'!$AD$4:$AD$302,0)),IFERROR(INDEX('24v'!$AW$4:$AW$302,MATCH(C13&amp;D13&amp;F13&amp;H13&amp;J13,'24v'!$AM$4:$AM$302&amp;'24v'!$AO$4:$AO$302&amp;'24v'!$AQ$4:$AQ$302&amp;'24v'!$AS$4:$AS$302&amp;'24v'!$AU$4:$AU$302,0)),IFERROR(INDEX('24v'!$BN$4:$BN$302,MATCH(C13&amp;D13&amp;F13&amp;H13&amp;J13,'24v'!$BD$4:$BD$302&amp;'24v'!$BF$4:$BF$302&amp;'24v'!$BH$4:$BH$302&amp;'24v'!$BJ$4:$BJ$302&amp;'24v'!$BL$4:$BL$302,0)),IFERROR(INDEX('24v'!$CE$4:$CE$302,MATCH(C13&amp;D13&amp;F13&amp;H13&amp;J13,'24v'!$BU$4:$BU$302&amp;'24v'!$BW$4:$BW$302&amp;'24v'!$BY$4:$BY$302&amp;'24v'!$CA$4:$CA$302&amp;'24v'!$CC$4:$CC$302,0)),"Модель отсутствует")))))))))))</f>
        <v/>
      </c>
      <c r="M13" s="48" t="str">
        <f t="array" ref="M13">IF(B13="","",IFERROR(INDEX(БВ!$P$4:$P$302,MATCH(C13&amp;D13&amp;F13&amp;H13&amp;J13,БВ!$E$4:$E$302&amp;БВ!$G$4:$G$302&amp;БВ!$I$4:$I$302&amp;БВ!$K$4:$K$302&amp;БВ!$M$4:$M$302,0)),IFERROR(INDEX(БВ!$AG$4:$AG$302,MATCH(C13&amp;D13&amp;F13&amp;H13&amp;J13,БВ!#REF!&amp;БВ!$X$4:$X$302&amp;БВ!$Z$4:$Z$302&amp;БВ!$AB$4:$AB$302&amp;БВ!$AD$4:$AD$302,0)),IFERROR(INDEX(БВ!$AX$4:$AX$302,MATCH(C13&amp;D13&amp;F13&amp;H13&amp;J13,БВ!$AM$4:$AM$302&amp;БВ!$AO$4:$AO$302&amp;БВ!$AQ$4:$AQ$302&amp;БВ!$AS$4:$AS$302&amp;БВ!$AU$4:$AU$302,0)),IFERROR(INDEX(БВ!$BO$4:$BO$302,MATCH(C13&amp;D13&amp;F13&amp;H13&amp;J13,БВ!$BD$4:$BD$302&amp;БВ!$BF$4:$BF$302&amp;БВ!$BH$4:$BH$302&amp;БВ!$BJ$4:$BJ$302&amp;БВ!$BL$4:$BL$302,0)),IFERROR(INDEX(БВ!$CF$4:$CF$302,MATCH(C13&amp;D13&amp;F13&amp;H13&amp;J13,БВ!$BU$4:$BU$302&amp;БВ!$BW$4:$BW$302&amp;БВ!$BY$4:$BY$302&amp;БВ!$CA$4:$CA$302&amp;БВ!$CC$4:$CC$302,0)),IFERROR(INDEX('24v'!$P$4:$P$302,MATCH(C13&amp;D13&amp;F13&amp;H13&amp;J13,'24v'!$E$4:$E$302&amp;'24v'!$G$4:$G$302&amp;'24v'!$I$4:$I$302&amp;'24v'!$K$4:$K$302&amp;'24v'!$M$4:$M$302,0)),IFERROR(INDEX('24v'!$AG$4:$AG$302,MATCH(C13&amp;D13&amp;F13&amp;H13&amp;J13,'24v'!$V$4:$V$302&amp;'24v'!$X$4:$X$302&amp;'24v'!$Z$4:$Z$302&amp;'24v'!$AB$4:$AB$302&amp;'24v'!$AD$4:$AD$302,0)),IFERROR(INDEX('24v'!$AX$4:$AX$302,MATCH(C13&amp;D13&amp;F13&amp;H13&amp;J13,'24v'!$AM$4:$AM$302&amp;'24v'!$AO$4:$AO$302&amp;'24v'!$AQ$4:$AQ$302&amp;'24v'!$AS$4:$AS$302&amp;'24v'!$AU$4:$AU$302,0)),IFERROR(INDEX('24v'!$BO$4:$BO$302,MATCH(C13&amp;D13&amp;F13&amp;H13&amp;J13,'24v'!$BD$4:$BD$302&amp;'24v'!$BF$4:$BF$302&amp;'24v'!$BH$4:$BH$302&amp;'24v'!$BJ$4:$BJ$302&amp;'24v'!$BL$4:$BL$302,0)),IFERROR(INDEX('24v'!$CF$4:$CF$302,MATCH(C13&amp;D13&amp;F13&amp;H13&amp;J13,'24v'!$BU$4:$BU$302&amp;'24v'!$BW$4:$BW$302&amp;'24v'!$BY$4:$BY$302&amp;'24v'!$CA$4:$CA$302&amp;'24v'!$CC$4:$CC$302,0)),"Модель отсутствует")))))))))))</f>
        <v/>
      </c>
      <c r="N13" s="49" t="str">
        <f t="array" ref="N13">IF(B13="","",IFERROR(INDEX(БВ!$Q$4:$Q$302,MATCH(C13&amp;D13&amp;F13&amp;H13&amp;J13,БВ!$E$4:$E$302&amp;БВ!$G$4:$G$302&amp;БВ!$I$4:$I$302&amp;БВ!$K$4:$K$302&amp;БВ!$M$4:$M$302,0)),IFERROR(INDEX(БВ!$AH$4:$AH$302,MATCH(C13&amp;D13&amp;F13&amp;H13&amp;J13,БВ!#REF!&amp;БВ!$X$4:$X$302&amp;БВ!$Z$4:$Z$302&amp;БВ!$AB$4:$AB$302&amp;БВ!$AD$4:$AD$302,0)),IFERROR(INDEX(БВ!$AY$4:$AY$302,MATCH(C13&amp;D13&amp;F13&amp;H13&amp;J13,БВ!$AM$4:$AM$302&amp;БВ!$AO$4:$AO$302&amp;БВ!$AQ$4:$AQ$302&amp;БВ!$AS$4:$AS$302&amp;БВ!$AU$4:$AU$302,0)),IFERROR(INDEX(БВ!$BP$4:$BP$302,MATCH(C13&amp;D13&amp;F13&amp;H13&amp;J13,БВ!$BD$4:$BD$302&amp;БВ!$BF$4:$BF$302&amp;БВ!$BH$4:$BH$302&amp;БВ!$BJ$4:$BJ$302&amp;БВ!$BL$4:$BL$302,0)),IFERROR(INDEX(БВ!$CG$4:$CG$302,MATCH(C13&amp;D13&amp;F13&amp;H13&amp;J13,БВ!$BU$4:$BU$302&amp;БВ!$BW$4:$BW$302&amp;БВ!$BY$4:$BY$302&amp;БВ!$CA$4:$CA$302&amp;БВ!$CC$4:$CC$302,0)),IFERROR(INDEX('24v'!$Q$4:$Q$302,MATCH(C13&amp;D13&amp;F13&amp;H13&amp;J13,'24v'!$E$4:$E$302&amp;'24v'!$G$4:$G$302&amp;'24v'!$I$4:$I$302&amp;'24v'!$K$4:$K$302&amp;'24v'!$M$4:$M$302,0)),IFERROR(INDEX('24v'!$AH$4:$AH$302,MATCH(C13&amp;D13&amp;F13&amp;H13&amp;J13,'24v'!$V$4:$V$302&amp;'24v'!$X$4:$X$302&amp;'24v'!$Z$4:$Z$302&amp;'24v'!$AB$4:$AB$302&amp;'24v'!$AD$4:$AD$302,0)),IFERROR(INDEX('24v'!$AY$4:$AY$302,MATCH(C13&amp;D13&amp;F13&amp;H13&amp;J13,'24v'!$AM$4:$AM$302&amp;'24v'!$AO$4:$AO$302&amp;'24v'!$AQ$4:$AQ$302&amp;'24v'!$AS$4:$AS$302&amp;'24v'!$AU$4:$AU$302,0)),IFERROR(INDEX('24v'!$BP$4:$BP$302,MATCH(C13&amp;D13&amp;F13&amp;H13&amp;J13,'24v'!$BD$4:$BD$302&amp;'24v'!$BF$4:$BF$302&amp;'24v'!$BH$4:$BH$302&amp;'24v'!$BJ$4:$BJ$302&amp;'24v'!$BL$4:$BL$302,0)),IFERROR(INDEX('24v'!$CG$4:$CG$302,MATCH(C13&amp;D13&amp;F13&amp;H13&amp;J13,'24v'!$BU$4:$BU$302&amp;'24v'!$BW$4:$BW$302&amp;'24v'!$BY$4:$BY$302&amp;'24v'!$CA$4:$CA$302&amp;'24v'!$CC$4:$CC$302,0)),"Модель отсутствует")))))))))))</f>
        <v/>
      </c>
      <c r="O13" s="50" t="str">
        <f t="array" ref="O13">IF(B13="","",IFERROR(INDEX(БВ!$R$4:$R$302,MATCH(F13&amp;H13,БВ!$I$4:$I$302&amp;БВ!$K$4:$K$302,0)),"Модель отсутствует"))</f>
        <v/>
      </c>
      <c r="P13" s="51" t="str">
        <f t="shared" si="0"/>
        <v/>
      </c>
      <c r="V13">
        <v>1000</v>
      </c>
    </row>
    <row r="14" spans="1:24" ht="21.75" customHeight="1" thickBot="1" x14ac:dyDescent="0.3">
      <c r="A14">
        <v>10</v>
      </c>
      <c r="B14" s="62"/>
      <c r="C14" s="56"/>
      <c r="D14" s="44"/>
      <c r="E14" s="44"/>
      <c r="F14" s="44"/>
      <c r="G14" s="44"/>
      <c r="H14" s="45"/>
      <c r="I14" s="44"/>
      <c r="J14" s="46"/>
      <c r="K14" s="57"/>
      <c r="L14" s="47" t="str">
        <f t="array" ref="L14">IF(B14="","",IFERROR(INDEX(БВ!$O$4:$O$302,MATCH(C14&amp;D14&amp;F14&amp;H14&amp;J14,БВ!$E$4:$E$302&amp;БВ!$G$4:$G$302&amp;БВ!$I$4:$I$302&amp;БВ!$K$4:$K$302&amp;БВ!$M$4:$M$302,0)),IFERROR(INDEX(БВ!$AF$4:$AF$302,MATCH(C14&amp;D14&amp;F14&amp;H14&amp;J14,БВ!#REF!&amp;БВ!$X$4:$X$302&amp;БВ!$Z$4:$Z$302&amp;БВ!$AB$4:$AB$302&amp;БВ!$AD$4:$AD$302,0)),IFERROR(INDEX(БВ!$AW$4:$AW$302,MATCH(C14&amp;D14&amp;F14&amp;H14&amp;J14,БВ!$AM$4:$AM$302&amp;БВ!$AO$4:$AO$302&amp;БВ!$AQ$4:$AQ$302&amp;БВ!$AS$4:$AS$302&amp;БВ!$AU$4:$AU$302,0)),IFERROR(INDEX(БВ!$BN$4:$BN$302,MATCH(C14&amp;D14&amp;F14&amp;H14&amp;J14,БВ!$BD$4:$BD$302&amp;БВ!$BF$4:$BF$302&amp;БВ!$BH$4:$BH$302&amp;БВ!$BJ$4:$BJ$302&amp;БВ!$BL$4:$BL$302,0)),IFERROR(INDEX(БВ!$CE$4:$CE$302,MATCH(C14&amp;D14&amp;F14&amp;H14&amp;J14,БВ!$BU$4:$BU$302&amp;БВ!$BW$4:$BW$302&amp;БВ!$BY$4:$BY$302&amp;БВ!$CA$4:$CA$302&amp;БВ!$CC$4:$CC$302,0)),IFERROR(INDEX('24v'!$O$4:$O$302,MATCH(C14&amp;D14&amp;F14&amp;H14&amp;J14,'24v'!$E$4:$E$302&amp;'24v'!$G$4:$G$302&amp;'24v'!$I$4:$I$302&amp;'24v'!$K$4:$K$302&amp;'24v'!$M$4:$M$302,0)),IFERROR(INDEX('24v'!$AF$4:$AF$302,MATCH(C14&amp;D14&amp;F14&amp;H14&amp;J14,'24v'!$V$4:$V$302&amp;'24v'!$X$4:$X$302&amp;'24v'!$Z$4:$Z$302&amp;'24v'!$AB$4:$AB$302&amp;'24v'!$AD$4:$AD$302,0)),IFERROR(INDEX('24v'!$AW$4:$AW$302,MATCH(C14&amp;D14&amp;F14&amp;H14&amp;J14,'24v'!$AM$4:$AM$302&amp;'24v'!$AO$4:$AO$302&amp;'24v'!$AQ$4:$AQ$302&amp;'24v'!$AS$4:$AS$302&amp;'24v'!$AU$4:$AU$302,0)),IFERROR(INDEX('24v'!$BN$4:$BN$302,MATCH(C14&amp;D14&amp;F14&amp;H14&amp;J14,'24v'!$BD$4:$BD$302&amp;'24v'!$BF$4:$BF$302&amp;'24v'!$BH$4:$BH$302&amp;'24v'!$BJ$4:$BJ$302&amp;'24v'!$BL$4:$BL$302,0)),IFERROR(INDEX('24v'!$CE$4:$CE$302,MATCH(C14&amp;D14&amp;F14&amp;H14&amp;J14,'24v'!$BU$4:$BU$302&amp;'24v'!$BW$4:$BW$302&amp;'24v'!$BY$4:$BY$302&amp;'24v'!$CA$4:$CA$302&amp;'24v'!$CC$4:$CC$302,0)),"Модель отсутствует")))))))))))</f>
        <v/>
      </c>
      <c r="M14" s="48" t="str">
        <f t="array" ref="M14">IF(B14="","",IFERROR(INDEX(БВ!$P$4:$P$302,MATCH(C14&amp;D14&amp;F14&amp;H14&amp;J14,БВ!$E$4:$E$302&amp;БВ!$G$4:$G$302&amp;БВ!$I$4:$I$302&amp;БВ!$K$4:$K$302&amp;БВ!$M$4:$M$302,0)),IFERROR(INDEX(БВ!$AG$4:$AG$302,MATCH(C14&amp;D14&amp;F14&amp;H14&amp;J14,БВ!#REF!&amp;БВ!$X$4:$X$302&amp;БВ!$Z$4:$Z$302&amp;БВ!$AB$4:$AB$302&amp;БВ!$AD$4:$AD$302,0)),IFERROR(INDEX(БВ!$AX$4:$AX$302,MATCH(C14&amp;D14&amp;F14&amp;H14&amp;J14,БВ!$AM$4:$AM$302&amp;БВ!$AO$4:$AO$302&amp;БВ!$AQ$4:$AQ$302&amp;БВ!$AS$4:$AS$302&amp;БВ!$AU$4:$AU$302,0)),IFERROR(INDEX(БВ!$BO$4:$BO$302,MATCH(C14&amp;D14&amp;F14&amp;H14&amp;J14,БВ!$BD$4:$BD$302&amp;БВ!$BF$4:$BF$302&amp;БВ!$BH$4:$BH$302&amp;БВ!$BJ$4:$BJ$302&amp;БВ!$BL$4:$BL$302,0)),IFERROR(INDEX(БВ!$CF$4:$CF$302,MATCH(C14&amp;D14&amp;F14&amp;H14&amp;J14,БВ!$BU$4:$BU$302&amp;БВ!$BW$4:$BW$302&amp;БВ!$BY$4:$BY$302&amp;БВ!$CA$4:$CA$302&amp;БВ!$CC$4:$CC$302,0)),IFERROR(INDEX('24v'!$P$4:$P$302,MATCH(C14&amp;D14&amp;F14&amp;H14&amp;J14,'24v'!$E$4:$E$302&amp;'24v'!$G$4:$G$302&amp;'24v'!$I$4:$I$302&amp;'24v'!$K$4:$K$302&amp;'24v'!$M$4:$M$302,0)),IFERROR(INDEX('24v'!$AG$4:$AG$302,MATCH(C14&amp;D14&amp;F14&amp;H14&amp;J14,'24v'!$V$4:$V$302&amp;'24v'!$X$4:$X$302&amp;'24v'!$Z$4:$Z$302&amp;'24v'!$AB$4:$AB$302&amp;'24v'!$AD$4:$AD$302,0)),IFERROR(INDEX('24v'!$AX$4:$AX$302,MATCH(C14&amp;D14&amp;F14&amp;H14&amp;J14,'24v'!$AM$4:$AM$302&amp;'24v'!$AO$4:$AO$302&amp;'24v'!$AQ$4:$AQ$302&amp;'24v'!$AS$4:$AS$302&amp;'24v'!$AU$4:$AU$302,0)),IFERROR(INDEX('24v'!$BO$4:$BO$302,MATCH(C14&amp;D14&amp;F14&amp;H14&amp;J14,'24v'!$BD$4:$BD$302&amp;'24v'!$BF$4:$BF$302&amp;'24v'!$BH$4:$BH$302&amp;'24v'!$BJ$4:$BJ$302&amp;'24v'!$BL$4:$BL$302,0)),IFERROR(INDEX('24v'!$CF$4:$CF$302,MATCH(C14&amp;D14&amp;F14&amp;H14&amp;J14,'24v'!$BU$4:$BU$302&amp;'24v'!$BW$4:$BW$302&amp;'24v'!$BY$4:$BY$302&amp;'24v'!$CA$4:$CA$302&amp;'24v'!$CC$4:$CC$302,0)),"Модель отсутствует")))))))))))</f>
        <v/>
      </c>
      <c r="N14" s="49" t="str">
        <f t="array" ref="N14">IF(B14="","",IFERROR(INDEX(БВ!$Q$4:$Q$302,MATCH(C14&amp;D14&amp;F14&amp;H14&amp;J14,БВ!$E$4:$E$302&amp;БВ!$G$4:$G$302&amp;БВ!$I$4:$I$302&amp;БВ!$K$4:$K$302&amp;БВ!$M$4:$M$302,0)),IFERROR(INDEX(БВ!$AH$4:$AH$302,MATCH(C14&amp;D14&amp;F14&amp;H14&amp;J14,БВ!#REF!&amp;БВ!$X$4:$X$302&amp;БВ!$Z$4:$Z$302&amp;БВ!$AB$4:$AB$302&amp;БВ!$AD$4:$AD$302,0)),IFERROR(INDEX(БВ!$AY$4:$AY$302,MATCH(C14&amp;D14&amp;F14&amp;H14&amp;J14,БВ!$AM$4:$AM$302&amp;БВ!$AO$4:$AO$302&amp;БВ!$AQ$4:$AQ$302&amp;БВ!$AS$4:$AS$302&amp;БВ!$AU$4:$AU$302,0)),IFERROR(INDEX(БВ!$BP$4:$BP$302,MATCH(C14&amp;D14&amp;F14&amp;H14&amp;J14,БВ!$BD$4:$BD$302&amp;БВ!$BF$4:$BF$302&amp;БВ!$BH$4:$BH$302&amp;БВ!$BJ$4:$BJ$302&amp;БВ!$BL$4:$BL$302,0)),IFERROR(INDEX(БВ!$CG$4:$CG$302,MATCH(C14&amp;D14&amp;F14&amp;H14&amp;J14,БВ!$BU$4:$BU$302&amp;БВ!$BW$4:$BW$302&amp;БВ!$BY$4:$BY$302&amp;БВ!$CA$4:$CA$302&amp;БВ!$CC$4:$CC$302,0)),IFERROR(INDEX('24v'!$Q$4:$Q$302,MATCH(C14&amp;D14&amp;F14&amp;H14&amp;J14,'24v'!$E$4:$E$302&amp;'24v'!$G$4:$G$302&amp;'24v'!$I$4:$I$302&amp;'24v'!$K$4:$K$302&amp;'24v'!$M$4:$M$302,0)),IFERROR(INDEX('24v'!$AH$4:$AH$302,MATCH(C14&amp;D14&amp;F14&amp;H14&amp;J14,'24v'!$V$4:$V$302&amp;'24v'!$X$4:$X$302&amp;'24v'!$Z$4:$Z$302&amp;'24v'!$AB$4:$AB$302&amp;'24v'!$AD$4:$AD$302,0)),IFERROR(INDEX('24v'!$AY$4:$AY$302,MATCH(C14&amp;D14&amp;F14&amp;H14&amp;J14,'24v'!$AM$4:$AM$302&amp;'24v'!$AO$4:$AO$302&amp;'24v'!$AQ$4:$AQ$302&amp;'24v'!$AS$4:$AS$302&amp;'24v'!$AU$4:$AU$302,0)),IFERROR(INDEX('24v'!$BP$4:$BP$302,MATCH(C14&amp;D14&amp;F14&amp;H14&amp;J14,'24v'!$BD$4:$BD$302&amp;'24v'!$BF$4:$BF$302&amp;'24v'!$BH$4:$BH$302&amp;'24v'!$BJ$4:$BJ$302&amp;'24v'!$BL$4:$BL$302,0)),IFERROR(INDEX('24v'!$CG$4:$CG$302,MATCH(C14&amp;D14&amp;F14&amp;H14&amp;J14,'24v'!$BU$4:$BU$302&amp;'24v'!$BW$4:$BW$302&amp;'24v'!$BY$4:$BY$302&amp;'24v'!$CA$4:$CA$302&amp;'24v'!$CC$4:$CC$302,0)),"Модель отсутствует")))))))))))</f>
        <v/>
      </c>
      <c r="O14" s="50" t="str">
        <f t="array" ref="O14">IF(B14="","",IFERROR(INDEX(БВ!$R$4:$R$302,MATCH(F14&amp;H14,БВ!$I$4:$I$302&amp;БВ!$K$4:$K$302,0)),"Модель отсутствует"))</f>
        <v/>
      </c>
      <c r="P14" s="51" t="str">
        <f t="shared" si="0"/>
        <v/>
      </c>
      <c r="V14">
        <v>1050</v>
      </c>
    </row>
    <row r="15" spans="1:24" ht="21.75" customHeight="1" thickBot="1" x14ac:dyDescent="0.3">
      <c r="A15">
        <v>11</v>
      </c>
      <c r="B15" s="62"/>
      <c r="C15" s="56"/>
      <c r="D15" s="44"/>
      <c r="E15" s="44"/>
      <c r="F15" s="44"/>
      <c r="G15" s="44"/>
      <c r="H15" s="45"/>
      <c r="I15" s="44"/>
      <c r="J15" s="46"/>
      <c r="K15" s="57"/>
      <c r="L15" s="47" t="str">
        <f t="array" ref="L15">IF(B15="","",IFERROR(INDEX(БВ!$O$4:$O$302,MATCH(C15&amp;D15&amp;F15&amp;H15&amp;J15,БВ!$E$4:$E$302&amp;БВ!$G$4:$G$302&amp;БВ!$I$4:$I$302&amp;БВ!$K$4:$K$302&amp;БВ!$M$4:$M$302,0)),IFERROR(INDEX(БВ!$AF$4:$AF$302,MATCH(C15&amp;D15&amp;F15&amp;H15&amp;J15,БВ!#REF!&amp;БВ!$X$4:$X$302&amp;БВ!$Z$4:$Z$302&amp;БВ!$AB$4:$AB$302&amp;БВ!$AD$4:$AD$302,0)),IFERROR(INDEX(БВ!$AW$4:$AW$302,MATCH(C15&amp;D15&amp;F15&amp;H15&amp;J15,БВ!$AM$4:$AM$302&amp;БВ!$AO$4:$AO$302&amp;БВ!$AQ$4:$AQ$302&amp;БВ!$AS$4:$AS$302&amp;БВ!$AU$4:$AU$302,0)),IFERROR(INDEX(БВ!$BN$4:$BN$302,MATCH(C15&amp;D15&amp;F15&amp;H15&amp;J15,БВ!$BD$4:$BD$302&amp;БВ!$BF$4:$BF$302&amp;БВ!$BH$4:$BH$302&amp;БВ!$BJ$4:$BJ$302&amp;БВ!$BL$4:$BL$302,0)),IFERROR(INDEX(БВ!$CE$4:$CE$302,MATCH(C15&amp;D15&amp;F15&amp;H15&amp;J15,БВ!$BU$4:$BU$302&amp;БВ!$BW$4:$BW$302&amp;БВ!$BY$4:$BY$302&amp;БВ!$CA$4:$CA$302&amp;БВ!$CC$4:$CC$302,0)),IFERROR(INDEX('24v'!$O$4:$O$302,MATCH(C15&amp;D15&amp;F15&amp;H15&amp;J15,'24v'!$E$4:$E$302&amp;'24v'!$G$4:$G$302&amp;'24v'!$I$4:$I$302&amp;'24v'!$K$4:$K$302&amp;'24v'!$M$4:$M$302,0)),IFERROR(INDEX('24v'!$AF$4:$AF$302,MATCH(C15&amp;D15&amp;F15&amp;H15&amp;J15,'24v'!$V$4:$V$302&amp;'24v'!$X$4:$X$302&amp;'24v'!$Z$4:$Z$302&amp;'24v'!$AB$4:$AB$302&amp;'24v'!$AD$4:$AD$302,0)),IFERROR(INDEX('24v'!$AW$4:$AW$302,MATCH(C15&amp;D15&amp;F15&amp;H15&amp;J15,'24v'!$AM$4:$AM$302&amp;'24v'!$AO$4:$AO$302&amp;'24v'!$AQ$4:$AQ$302&amp;'24v'!$AS$4:$AS$302&amp;'24v'!$AU$4:$AU$302,0)),IFERROR(INDEX('24v'!$BN$4:$BN$302,MATCH(C15&amp;D15&amp;F15&amp;H15&amp;J15,'24v'!$BD$4:$BD$302&amp;'24v'!$BF$4:$BF$302&amp;'24v'!$BH$4:$BH$302&amp;'24v'!$BJ$4:$BJ$302&amp;'24v'!$BL$4:$BL$302,0)),IFERROR(INDEX('24v'!$CE$4:$CE$302,MATCH(C15&amp;D15&amp;F15&amp;H15&amp;J15,'24v'!$BU$4:$BU$302&amp;'24v'!$BW$4:$BW$302&amp;'24v'!$BY$4:$BY$302&amp;'24v'!$CA$4:$CA$302&amp;'24v'!$CC$4:$CC$302,0)),"Модель отсутствует")))))))))))</f>
        <v/>
      </c>
      <c r="M15" s="48" t="str">
        <f t="array" ref="M15">IF(B15="","",IFERROR(INDEX(БВ!$P$4:$P$302,MATCH(C15&amp;D15&amp;F15&amp;H15&amp;J15,БВ!$E$4:$E$302&amp;БВ!$G$4:$G$302&amp;БВ!$I$4:$I$302&amp;БВ!$K$4:$K$302&amp;БВ!$M$4:$M$302,0)),IFERROR(INDEX(БВ!$AG$4:$AG$302,MATCH(C15&amp;D15&amp;F15&amp;H15&amp;J15,БВ!#REF!&amp;БВ!$X$4:$X$302&amp;БВ!$Z$4:$Z$302&amp;БВ!$AB$4:$AB$302&amp;БВ!$AD$4:$AD$302,0)),IFERROR(INDEX(БВ!$AX$4:$AX$302,MATCH(C15&amp;D15&amp;F15&amp;H15&amp;J15,БВ!$AM$4:$AM$302&amp;БВ!$AO$4:$AO$302&amp;БВ!$AQ$4:$AQ$302&amp;БВ!$AS$4:$AS$302&amp;БВ!$AU$4:$AU$302,0)),IFERROR(INDEX(БВ!$BO$4:$BO$302,MATCH(C15&amp;D15&amp;F15&amp;H15&amp;J15,БВ!$BD$4:$BD$302&amp;БВ!$BF$4:$BF$302&amp;БВ!$BH$4:$BH$302&amp;БВ!$BJ$4:$BJ$302&amp;БВ!$BL$4:$BL$302,0)),IFERROR(INDEX(БВ!$CF$4:$CF$302,MATCH(C15&amp;D15&amp;F15&amp;H15&amp;J15,БВ!$BU$4:$BU$302&amp;БВ!$BW$4:$BW$302&amp;БВ!$BY$4:$BY$302&amp;БВ!$CA$4:$CA$302&amp;БВ!$CC$4:$CC$302,0)),IFERROR(INDEX('24v'!$P$4:$P$302,MATCH(C15&amp;D15&amp;F15&amp;H15&amp;J15,'24v'!$E$4:$E$302&amp;'24v'!$G$4:$G$302&amp;'24v'!$I$4:$I$302&amp;'24v'!$K$4:$K$302&amp;'24v'!$M$4:$M$302,0)),IFERROR(INDEX('24v'!$AG$4:$AG$302,MATCH(C15&amp;D15&amp;F15&amp;H15&amp;J15,'24v'!$V$4:$V$302&amp;'24v'!$X$4:$X$302&amp;'24v'!$Z$4:$Z$302&amp;'24v'!$AB$4:$AB$302&amp;'24v'!$AD$4:$AD$302,0)),IFERROR(INDEX('24v'!$AX$4:$AX$302,MATCH(C15&amp;D15&amp;F15&amp;H15&amp;J15,'24v'!$AM$4:$AM$302&amp;'24v'!$AO$4:$AO$302&amp;'24v'!$AQ$4:$AQ$302&amp;'24v'!$AS$4:$AS$302&amp;'24v'!$AU$4:$AU$302,0)),IFERROR(INDEX('24v'!$BO$4:$BO$302,MATCH(C15&amp;D15&amp;F15&amp;H15&amp;J15,'24v'!$BD$4:$BD$302&amp;'24v'!$BF$4:$BF$302&amp;'24v'!$BH$4:$BH$302&amp;'24v'!$BJ$4:$BJ$302&amp;'24v'!$BL$4:$BL$302,0)),IFERROR(INDEX('24v'!$CF$4:$CF$302,MATCH(C15&amp;D15&amp;F15&amp;H15&amp;J15,'24v'!$BU$4:$BU$302&amp;'24v'!$BW$4:$BW$302&amp;'24v'!$BY$4:$BY$302&amp;'24v'!$CA$4:$CA$302&amp;'24v'!$CC$4:$CC$302,0)),"Модель отсутствует")))))))))))</f>
        <v/>
      </c>
      <c r="N15" s="49" t="str">
        <f t="array" ref="N15">IF(B15="","",IFERROR(INDEX(БВ!$Q$4:$Q$302,MATCH(C15&amp;D15&amp;F15&amp;H15&amp;J15,БВ!$E$4:$E$302&amp;БВ!$G$4:$G$302&amp;БВ!$I$4:$I$302&amp;БВ!$K$4:$K$302&amp;БВ!$M$4:$M$302,0)),IFERROR(INDEX(БВ!$AH$4:$AH$302,MATCH(C15&amp;D15&amp;F15&amp;H15&amp;J15,БВ!#REF!&amp;БВ!$X$4:$X$302&amp;БВ!$Z$4:$Z$302&amp;БВ!$AB$4:$AB$302&amp;БВ!$AD$4:$AD$302,0)),IFERROR(INDEX(БВ!$AY$4:$AY$302,MATCH(C15&amp;D15&amp;F15&amp;H15&amp;J15,БВ!$AM$4:$AM$302&amp;БВ!$AO$4:$AO$302&amp;БВ!$AQ$4:$AQ$302&amp;БВ!$AS$4:$AS$302&amp;БВ!$AU$4:$AU$302,0)),IFERROR(INDEX(БВ!$BP$4:$BP$302,MATCH(C15&amp;D15&amp;F15&amp;H15&amp;J15,БВ!$BD$4:$BD$302&amp;БВ!$BF$4:$BF$302&amp;БВ!$BH$4:$BH$302&amp;БВ!$BJ$4:$BJ$302&amp;БВ!$BL$4:$BL$302,0)),IFERROR(INDEX(БВ!$CG$4:$CG$302,MATCH(C15&amp;D15&amp;F15&amp;H15&amp;J15,БВ!$BU$4:$BU$302&amp;БВ!$BW$4:$BW$302&amp;БВ!$BY$4:$BY$302&amp;БВ!$CA$4:$CA$302&amp;БВ!$CC$4:$CC$302,0)),IFERROR(INDEX('24v'!$Q$4:$Q$302,MATCH(C15&amp;D15&amp;F15&amp;H15&amp;J15,'24v'!$E$4:$E$302&amp;'24v'!$G$4:$G$302&amp;'24v'!$I$4:$I$302&amp;'24v'!$K$4:$K$302&amp;'24v'!$M$4:$M$302,0)),IFERROR(INDEX('24v'!$AH$4:$AH$302,MATCH(C15&amp;D15&amp;F15&amp;H15&amp;J15,'24v'!$V$4:$V$302&amp;'24v'!$X$4:$X$302&amp;'24v'!$Z$4:$Z$302&amp;'24v'!$AB$4:$AB$302&amp;'24v'!$AD$4:$AD$302,0)),IFERROR(INDEX('24v'!$AY$4:$AY$302,MATCH(C15&amp;D15&amp;F15&amp;H15&amp;J15,'24v'!$AM$4:$AM$302&amp;'24v'!$AO$4:$AO$302&amp;'24v'!$AQ$4:$AQ$302&amp;'24v'!$AS$4:$AS$302&amp;'24v'!$AU$4:$AU$302,0)),IFERROR(INDEX('24v'!$BP$4:$BP$302,MATCH(C15&amp;D15&amp;F15&amp;H15&amp;J15,'24v'!$BD$4:$BD$302&amp;'24v'!$BF$4:$BF$302&amp;'24v'!$BH$4:$BH$302&amp;'24v'!$BJ$4:$BJ$302&amp;'24v'!$BL$4:$BL$302,0)),IFERROR(INDEX('24v'!$CG$4:$CG$302,MATCH(C15&amp;D15&amp;F15&amp;H15&amp;J15,'24v'!$BU$4:$BU$302&amp;'24v'!$BW$4:$BW$302&amp;'24v'!$BY$4:$BY$302&amp;'24v'!$CA$4:$CA$302&amp;'24v'!$CC$4:$CC$302,0)),"Модель отсутствует")))))))))))</f>
        <v/>
      </c>
      <c r="O15" s="50" t="str">
        <f t="array" ref="O15">IF(B15="","",IFERROR(INDEX(БВ!$R$4:$R$302,MATCH(F15&amp;H15,БВ!$I$4:$I$302&amp;БВ!$K$4:$K$302,0)),"Модель отсутствует"))</f>
        <v/>
      </c>
      <c r="P15" s="51" t="str">
        <f t="shared" si="0"/>
        <v/>
      </c>
      <c r="V15">
        <v>1100</v>
      </c>
    </row>
    <row r="16" spans="1:24" ht="21.75" customHeight="1" thickBot="1" x14ac:dyDescent="0.3">
      <c r="A16">
        <v>12</v>
      </c>
      <c r="B16" s="62"/>
      <c r="C16" s="56"/>
      <c r="D16" s="44"/>
      <c r="E16" s="44"/>
      <c r="F16" s="44"/>
      <c r="G16" s="44"/>
      <c r="H16" s="45"/>
      <c r="I16" s="44"/>
      <c r="J16" s="46"/>
      <c r="K16" s="57"/>
      <c r="L16" s="47" t="str">
        <f t="array" ref="L16">IF(B16="","",IFERROR(INDEX(БВ!$O$4:$O$302,MATCH(C16&amp;D16&amp;F16&amp;H16&amp;J16,БВ!$E$4:$E$302&amp;БВ!$G$4:$G$302&amp;БВ!$I$4:$I$302&amp;БВ!$K$4:$K$302&amp;БВ!$M$4:$M$302,0)),IFERROR(INDEX(БВ!$AF$4:$AF$302,MATCH(C16&amp;D16&amp;F16&amp;H16&amp;J16,БВ!#REF!&amp;БВ!$X$4:$X$302&amp;БВ!$Z$4:$Z$302&amp;БВ!$AB$4:$AB$302&amp;БВ!$AD$4:$AD$302,0)),IFERROR(INDEX(БВ!$AW$4:$AW$302,MATCH(C16&amp;D16&amp;F16&amp;H16&amp;J16,БВ!$AM$4:$AM$302&amp;БВ!$AO$4:$AO$302&amp;БВ!$AQ$4:$AQ$302&amp;БВ!$AS$4:$AS$302&amp;БВ!$AU$4:$AU$302,0)),IFERROR(INDEX(БВ!$BN$4:$BN$302,MATCH(C16&amp;D16&amp;F16&amp;H16&amp;J16,БВ!$BD$4:$BD$302&amp;БВ!$BF$4:$BF$302&amp;БВ!$BH$4:$BH$302&amp;БВ!$BJ$4:$BJ$302&amp;БВ!$BL$4:$BL$302,0)),IFERROR(INDEX(БВ!$CE$4:$CE$302,MATCH(C16&amp;D16&amp;F16&amp;H16&amp;J16,БВ!$BU$4:$BU$302&amp;БВ!$BW$4:$BW$302&amp;БВ!$BY$4:$BY$302&amp;БВ!$CA$4:$CA$302&amp;БВ!$CC$4:$CC$302,0)),IFERROR(INDEX('24v'!$O$4:$O$302,MATCH(C16&amp;D16&amp;F16&amp;H16&amp;J16,'24v'!$E$4:$E$302&amp;'24v'!$G$4:$G$302&amp;'24v'!$I$4:$I$302&amp;'24v'!$K$4:$K$302&amp;'24v'!$M$4:$M$302,0)),IFERROR(INDEX('24v'!$AF$4:$AF$302,MATCH(C16&amp;D16&amp;F16&amp;H16&amp;J16,'24v'!$V$4:$V$302&amp;'24v'!$X$4:$X$302&amp;'24v'!$Z$4:$Z$302&amp;'24v'!$AB$4:$AB$302&amp;'24v'!$AD$4:$AD$302,0)),IFERROR(INDEX('24v'!$AW$4:$AW$302,MATCH(C16&amp;D16&amp;F16&amp;H16&amp;J16,'24v'!$AM$4:$AM$302&amp;'24v'!$AO$4:$AO$302&amp;'24v'!$AQ$4:$AQ$302&amp;'24v'!$AS$4:$AS$302&amp;'24v'!$AU$4:$AU$302,0)),IFERROR(INDEX('24v'!$BN$4:$BN$302,MATCH(C16&amp;D16&amp;F16&amp;H16&amp;J16,'24v'!$BD$4:$BD$302&amp;'24v'!$BF$4:$BF$302&amp;'24v'!$BH$4:$BH$302&amp;'24v'!$BJ$4:$BJ$302&amp;'24v'!$BL$4:$BL$302,0)),IFERROR(INDEX('24v'!$CE$4:$CE$302,MATCH(C16&amp;D16&amp;F16&amp;H16&amp;J16,'24v'!$BU$4:$BU$302&amp;'24v'!$BW$4:$BW$302&amp;'24v'!$BY$4:$BY$302&amp;'24v'!$CA$4:$CA$302&amp;'24v'!$CC$4:$CC$302,0)),"Модель отсутствует")))))))))))</f>
        <v/>
      </c>
      <c r="M16" s="48" t="str">
        <f t="array" ref="M16">IF(B16="","",IFERROR(INDEX(БВ!$P$4:$P$302,MATCH(C16&amp;D16&amp;F16&amp;H16&amp;J16,БВ!$E$4:$E$302&amp;БВ!$G$4:$G$302&amp;БВ!$I$4:$I$302&amp;БВ!$K$4:$K$302&amp;БВ!$M$4:$M$302,0)),IFERROR(INDEX(БВ!$AG$4:$AG$302,MATCH(C16&amp;D16&amp;F16&amp;H16&amp;J16,БВ!#REF!&amp;БВ!$X$4:$X$302&amp;БВ!$Z$4:$Z$302&amp;БВ!$AB$4:$AB$302&amp;БВ!$AD$4:$AD$302,0)),IFERROR(INDEX(БВ!$AX$4:$AX$302,MATCH(C16&amp;D16&amp;F16&amp;H16&amp;J16,БВ!$AM$4:$AM$302&amp;БВ!$AO$4:$AO$302&amp;БВ!$AQ$4:$AQ$302&amp;БВ!$AS$4:$AS$302&amp;БВ!$AU$4:$AU$302,0)),IFERROR(INDEX(БВ!$BO$4:$BO$302,MATCH(C16&amp;D16&amp;F16&amp;H16&amp;J16,БВ!$BD$4:$BD$302&amp;БВ!$BF$4:$BF$302&amp;БВ!$BH$4:$BH$302&amp;БВ!$BJ$4:$BJ$302&amp;БВ!$BL$4:$BL$302,0)),IFERROR(INDEX(БВ!$CF$4:$CF$302,MATCH(C16&amp;D16&amp;F16&amp;H16&amp;J16,БВ!$BU$4:$BU$302&amp;БВ!$BW$4:$BW$302&amp;БВ!$BY$4:$BY$302&amp;БВ!$CA$4:$CA$302&amp;БВ!$CC$4:$CC$302,0)),IFERROR(INDEX('24v'!$P$4:$P$302,MATCH(C16&amp;D16&amp;F16&amp;H16&amp;J16,'24v'!$E$4:$E$302&amp;'24v'!$G$4:$G$302&amp;'24v'!$I$4:$I$302&amp;'24v'!$K$4:$K$302&amp;'24v'!$M$4:$M$302,0)),IFERROR(INDEX('24v'!$AG$4:$AG$302,MATCH(C16&amp;D16&amp;F16&amp;H16&amp;J16,'24v'!$V$4:$V$302&amp;'24v'!$X$4:$X$302&amp;'24v'!$Z$4:$Z$302&amp;'24v'!$AB$4:$AB$302&amp;'24v'!$AD$4:$AD$302,0)),IFERROR(INDEX('24v'!$AX$4:$AX$302,MATCH(C16&amp;D16&amp;F16&amp;H16&amp;J16,'24v'!$AM$4:$AM$302&amp;'24v'!$AO$4:$AO$302&amp;'24v'!$AQ$4:$AQ$302&amp;'24v'!$AS$4:$AS$302&amp;'24v'!$AU$4:$AU$302,0)),IFERROR(INDEX('24v'!$BO$4:$BO$302,MATCH(C16&amp;D16&amp;F16&amp;H16&amp;J16,'24v'!$BD$4:$BD$302&amp;'24v'!$BF$4:$BF$302&amp;'24v'!$BH$4:$BH$302&amp;'24v'!$BJ$4:$BJ$302&amp;'24v'!$BL$4:$BL$302,0)),IFERROR(INDEX('24v'!$CF$4:$CF$302,MATCH(C16&amp;D16&amp;F16&amp;H16&amp;J16,'24v'!$BU$4:$BU$302&amp;'24v'!$BW$4:$BW$302&amp;'24v'!$BY$4:$BY$302&amp;'24v'!$CA$4:$CA$302&amp;'24v'!$CC$4:$CC$302,0)),"Модель отсутствует")))))))))))</f>
        <v/>
      </c>
      <c r="N16" s="49" t="str">
        <f t="array" ref="N16">IF(B16="","",IFERROR(INDEX(БВ!$Q$4:$Q$302,MATCH(C16&amp;D16&amp;F16&amp;H16&amp;J16,БВ!$E$4:$E$302&amp;БВ!$G$4:$G$302&amp;БВ!$I$4:$I$302&amp;БВ!$K$4:$K$302&amp;БВ!$M$4:$M$302,0)),IFERROR(INDEX(БВ!$AH$4:$AH$302,MATCH(C16&amp;D16&amp;F16&amp;H16&amp;J16,БВ!#REF!&amp;БВ!$X$4:$X$302&amp;БВ!$Z$4:$Z$302&amp;БВ!$AB$4:$AB$302&amp;БВ!$AD$4:$AD$302,0)),IFERROR(INDEX(БВ!$AY$4:$AY$302,MATCH(C16&amp;D16&amp;F16&amp;H16&amp;J16,БВ!$AM$4:$AM$302&amp;БВ!$AO$4:$AO$302&amp;БВ!$AQ$4:$AQ$302&amp;БВ!$AS$4:$AS$302&amp;БВ!$AU$4:$AU$302,0)),IFERROR(INDEX(БВ!$BP$4:$BP$302,MATCH(C16&amp;D16&amp;F16&amp;H16&amp;J16,БВ!$BD$4:$BD$302&amp;БВ!$BF$4:$BF$302&amp;БВ!$BH$4:$BH$302&amp;БВ!$BJ$4:$BJ$302&amp;БВ!$BL$4:$BL$302,0)),IFERROR(INDEX(БВ!$CG$4:$CG$302,MATCH(C16&amp;D16&amp;F16&amp;H16&amp;J16,БВ!$BU$4:$BU$302&amp;БВ!$BW$4:$BW$302&amp;БВ!$BY$4:$BY$302&amp;БВ!$CA$4:$CA$302&amp;БВ!$CC$4:$CC$302,0)),IFERROR(INDEX('24v'!$Q$4:$Q$302,MATCH(C16&amp;D16&amp;F16&amp;H16&amp;J16,'24v'!$E$4:$E$302&amp;'24v'!$G$4:$G$302&amp;'24v'!$I$4:$I$302&amp;'24v'!$K$4:$K$302&amp;'24v'!$M$4:$M$302,0)),IFERROR(INDEX('24v'!$AH$4:$AH$302,MATCH(C16&amp;D16&amp;F16&amp;H16&amp;J16,'24v'!$V$4:$V$302&amp;'24v'!$X$4:$X$302&amp;'24v'!$Z$4:$Z$302&amp;'24v'!$AB$4:$AB$302&amp;'24v'!$AD$4:$AD$302,0)),IFERROR(INDEX('24v'!$AY$4:$AY$302,MATCH(C16&amp;D16&amp;F16&amp;H16&amp;J16,'24v'!$AM$4:$AM$302&amp;'24v'!$AO$4:$AO$302&amp;'24v'!$AQ$4:$AQ$302&amp;'24v'!$AS$4:$AS$302&amp;'24v'!$AU$4:$AU$302,0)),IFERROR(INDEX('24v'!$BP$4:$BP$302,MATCH(C16&amp;D16&amp;F16&amp;H16&amp;J16,'24v'!$BD$4:$BD$302&amp;'24v'!$BF$4:$BF$302&amp;'24v'!$BH$4:$BH$302&amp;'24v'!$BJ$4:$BJ$302&amp;'24v'!$BL$4:$BL$302,0)),IFERROR(INDEX('24v'!$CG$4:$CG$302,MATCH(C16&amp;D16&amp;F16&amp;H16&amp;J16,'24v'!$BU$4:$BU$302&amp;'24v'!$BW$4:$BW$302&amp;'24v'!$BY$4:$BY$302&amp;'24v'!$CA$4:$CA$302&amp;'24v'!$CC$4:$CC$302,0)),"Модель отсутствует")))))))))))</f>
        <v/>
      </c>
      <c r="O16" s="50" t="str">
        <f t="array" ref="O16">IF(B16="","",IFERROR(INDEX(БВ!$R$4:$R$302,MATCH(F16&amp;H16,БВ!$I$4:$I$302&amp;БВ!$K$4:$K$302,0)),"Модель отсутствует"))</f>
        <v/>
      </c>
      <c r="P16" s="51" t="str">
        <f t="shared" si="0"/>
        <v/>
      </c>
      <c r="V16">
        <v>1150</v>
      </c>
    </row>
    <row r="17" spans="1:22" ht="21.75" customHeight="1" thickBot="1" x14ac:dyDescent="0.3">
      <c r="A17">
        <v>13</v>
      </c>
      <c r="B17" s="62"/>
      <c r="C17" s="56"/>
      <c r="D17" s="44"/>
      <c r="E17" s="44"/>
      <c r="F17" s="44"/>
      <c r="G17" s="44"/>
      <c r="H17" s="45"/>
      <c r="I17" s="44"/>
      <c r="J17" s="46"/>
      <c r="K17" s="57"/>
      <c r="L17" s="47" t="str">
        <f t="array" ref="L17">IF(B17="","",IFERROR(INDEX(БВ!$O$4:$O$302,MATCH(C17&amp;D17&amp;F17&amp;H17&amp;J17,БВ!$E$4:$E$302&amp;БВ!$G$4:$G$302&amp;БВ!$I$4:$I$302&amp;БВ!$K$4:$K$302&amp;БВ!$M$4:$M$302,0)),IFERROR(INDEX(БВ!$AF$4:$AF$302,MATCH(C17&amp;D17&amp;F17&amp;H17&amp;J17,БВ!#REF!&amp;БВ!$X$4:$X$302&amp;БВ!$Z$4:$Z$302&amp;БВ!$AB$4:$AB$302&amp;БВ!$AD$4:$AD$302,0)),IFERROR(INDEX(БВ!$AW$4:$AW$302,MATCH(C17&amp;D17&amp;F17&amp;H17&amp;J17,БВ!$AM$4:$AM$302&amp;БВ!$AO$4:$AO$302&amp;БВ!$AQ$4:$AQ$302&amp;БВ!$AS$4:$AS$302&amp;БВ!$AU$4:$AU$302,0)),IFERROR(INDEX(БВ!$BN$4:$BN$302,MATCH(C17&amp;D17&amp;F17&amp;H17&amp;J17,БВ!$BD$4:$BD$302&amp;БВ!$BF$4:$BF$302&amp;БВ!$BH$4:$BH$302&amp;БВ!$BJ$4:$BJ$302&amp;БВ!$BL$4:$BL$302,0)),IFERROR(INDEX(БВ!$CE$4:$CE$302,MATCH(C17&amp;D17&amp;F17&amp;H17&amp;J17,БВ!$BU$4:$BU$302&amp;БВ!$BW$4:$BW$302&amp;БВ!$BY$4:$BY$302&amp;БВ!$CA$4:$CA$302&amp;БВ!$CC$4:$CC$302,0)),IFERROR(INDEX('24v'!$O$4:$O$302,MATCH(C17&amp;D17&amp;F17&amp;H17&amp;J17,'24v'!$E$4:$E$302&amp;'24v'!$G$4:$G$302&amp;'24v'!$I$4:$I$302&amp;'24v'!$K$4:$K$302&amp;'24v'!$M$4:$M$302,0)),IFERROR(INDEX('24v'!$AF$4:$AF$302,MATCH(C17&amp;D17&amp;F17&amp;H17&amp;J17,'24v'!$V$4:$V$302&amp;'24v'!$X$4:$X$302&amp;'24v'!$Z$4:$Z$302&amp;'24v'!$AB$4:$AB$302&amp;'24v'!$AD$4:$AD$302,0)),IFERROR(INDEX('24v'!$AW$4:$AW$302,MATCH(C17&amp;D17&amp;F17&amp;H17&amp;J17,'24v'!$AM$4:$AM$302&amp;'24v'!$AO$4:$AO$302&amp;'24v'!$AQ$4:$AQ$302&amp;'24v'!$AS$4:$AS$302&amp;'24v'!$AU$4:$AU$302,0)),IFERROR(INDEX('24v'!$BN$4:$BN$302,MATCH(C17&amp;D17&amp;F17&amp;H17&amp;J17,'24v'!$BD$4:$BD$302&amp;'24v'!$BF$4:$BF$302&amp;'24v'!$BH$4:$BH$302&amp;'24v'!$BJ$4:$BJ$302&amp;'24v'!$BL$4:$BL$302,0)),IFERROR(INDEX('24v'!$CE$4:$CE$302,MATCH(C17&amp;D17&amp;F17&amp;H17&amp;J17,'24v'!$BU$4:$BU$302&amp;'24v'!$BW$4:$BW$302&amp;'24v'!$BY$4:$BY$302&amp;'24v'!$CA$4:$CA$302&amp;'24v'!$CC$4:$CC$302,0)),"Модель отсутствует")))))))))))</f>
        <v/>
      </c>
      <c r="M17" s="48" t="str">
        <f t="array" ref="M17">IF(B17="","",IFERROR(INDEX(БВ!$P$4:$P$302,MATCH(C17&amp;D17&amp;F17&amp;H17&amp;J17,БВ!$E$4:$E$302&amp;БВ!$G$4:$G$302&amp;БВ!$I$4:$I$302&amp;БВ!$K$4:$K$302&amp;БВ!$M$4:$M$302,0)),IFERROR(INDEX(БВ!$AG$4:$AG$302,MATCH(C17&amp;D17&amp;F17&amp;H17&amp;J17,БВ!#REF!&amp;БВ!$X$4:$X$302&amp;БВ!$Z$4:$Z$302&amp;БВ!$AB$4:$AB$302&amp;БВ!$AD$4:$AD$302,0)),IFERROR(INDEX(БВ!$AX$4:$AX$302,MATCH(C17&amp;D17&amp;F17&amp;H17&amp;J17,БВ!$AM$4:$AM$302&amp;БВ!$AO$4:$AO$302&amp;БВ!$AQ$4:$AQ$302&amp;БВ!$AS$4:$AS$302&amp;БВ!$AU$4:$AU$302,0)),IFERROR(INDEX(БВ!$BO$4:$BO$302,MATCH(C17&amp;D17&amp;F17&amp;H17&amp;J17,БВ!$BD$4:$BD$302&amp;БВ!$BF$4:$BF$302&amp;БВ!$BH$4:$BH$302&amp;БВ!$BJ$4:$BJ$302&amp;БВ!$BL$4:$BL$302,0)),IFERROR(INDEX(БВ!$CF$4:$CF$302,MATCH(C17&amp;D17&amp;F17&amp;H17&amp;J17,БВ!$BU$4:$BU$302&amp;БВ!$BW$4:$BW$302&amp;БВ!$BY$4:$BY$302&amp;БВ!$CA$4:$CA$302&amp;БВ!$CC$4:$CC$302,0)),IFERROR(INDEX('24v'!$P$4:$P$302,MATCH(C17&amp;D17&amp;F17&amp;H17&amp;J17,'24v'!$E$4:$E$302&amp;'24v'!$G$4:$G$302&amp;'24v'!$I$4:$I$302&amp;'24v'!$K$4:$K$302&amp;'24v'!$M$4:$M$302,0)),IFERROR(INDEX('24v'!$AG$4:$AG$302,MATCH(C17&amp;D17&amp;F17&amp;H17&amp;J17,'24v'!$V$4:$V$302&amp;'24v'!$X$4:$X$302&amp;'24v'!$Z$4:$Z$302&amp;'24v'!$AB$4:$AB$302&amp;'24v'!$AD$4:$AD$302,0)),IFERROR(INDEX('24v'!$AX$4:$AX$302,MATCH(C17&amp;D17&amp;F17&amp;H17&amp;J17,'24v'!$AM$4:$AM$302&amp;'24v'!$AO$4:$AO$302&amp;'24v'!$AQ$4:$AQ$302&amp;'24v'!$AS$4:$AS$302&amp;'24v'!$AU$4:$AU$302,0)),IFERROR(INDEX('24v'!$BO$4:$BO$302,MATCH(C17&amp;D17&amp;F17&amp;H17&amp;J17,'24v'!$BD$4:$BD$302&amp;'24v'!$BF$4:$BF$302&amp;'24v'!$BH$4:$BH$302&amp;'24v'!$BJ$4:$BJ$302&amp;'24v'!$BL$4:$BL$302,0)),IFERROR(INDEX('24v'!$CF$4:$CF$302,MATCH(C17&amp;D17&amp;F17&amp;H17&amp;J17,'24v'!$BU$4:$BU$302&amp;'24v'!$BW$4:$BW$302&amp;'24v'!$BY$4:$BY$302&amp;'24v'!$CA$4:$CA$302&amp;'24v'!$CC$4:$CC$302,0)),"Модель отсутствует")))))))))))</f>
        <v/>
      </c>
      <c r="N17" s="49" t="str">
        <f t="array" ref="N17">IF(B17="","",IFERROR(INDEX(БВ!$Q$4:$Q$302,MATCH(C17&amp;D17&amp;F17&amp;H17&amp;J17,БВ!$E$4:$E$302&amp;БВ!$G$4:$G$302&amp;БВ!$I$4:$I$302&amp;БВ!$K$4:$K$302&amp;БВ!$M$4:$M$302,0)),IFERROR(INDEX(БВ!$AH$4:$AH$302,MATCH(C17&amp;D17&amp;F17&amp;H17&amp;J17,БВ!#REF!&amp;БВ!$X$4:$X$302&amp;БВ!$Z$4:$Z$302&amp;БВ!$AB$4:$AB$302&amp;БВ!$AD$4:$AD$302,0)),IFERROR(INDEX(БВ!$AY$4:$AY$302,MATCH(C17&amp;D17&amp;F17&amp;H17&amp;J17,БВ!$AM$4:$AM$302&amp;БВ!$AO$4:$AO$302&amp;БВ!$AQ$4:$AQ$302&amp;БВ!$AS$4:$AS$302&amp;БВ!$AU$4:$AU$302,0)),IFERROR(INDEX(БВ!$BP$4:$BP$302,MATCH(C17&amp;D17&amp;F17&amp;H17&amp;J17,БВ!$BD$4:$BD$302&amp;БВ!$BF$4:$BF$302&amp;БВ!$BH$4:$BH$302&amp;БВ!$BJ$4:$BJ$302&amp;БВ!$BL$4:$BL$302,0)),IFERROR(INDEX(БВ!$CG$4:$CG$302,MATCH(C17&amp;D17&amp;F17&amp;H17&amp;J17,БВ!$BU$4:$BU$302&amp;БВ!$BW$4:$BW$302&amp;БВ!$BY$4:$BY$302&amp;БВ!$CA$4:$CA$302&amp;БВ!$CC$4:$CC$302,0)),IFERROR(INDEX('24v'!$Q$4:$Q$302,MATCH(C17&amp;D17&amp;F17&amp;H17&amp;J17,'24v'!$E$4:$E$302&amp;'24v'!$G$4:$G$302&amp;'24v'!$I$4:$I$302&amp;'24v'!$K$4:$K$302&amp;'24v'!$M$4:$M$302,0)),IFERROR(INDEX('24v'!$AH$4:$AH$302,MATCH(C17&amp;D17&amp;F17&amp;H17&amp;J17,'24v'!$V$4:$V$302&amp;'24v'!$X$4:$X$302&amp;'24v'!$Z$4:$Z$302&amp;'24v'!$AB$4:$AB$302&amp;'24v'!$AD$4:$AD$302,0)),IFERROR(INDEX('24v'!$AY$4:$AY$302,MATCH(C17&amp;D17&amp;F17&amp;H17&amp;J17,'24v'!$AM$4:$AM$302&amp;'24v'!$AO$4:$AO$302&amp;'24v'!$AQ$4:$AQ$302&amp;'24v'!$AS$4:$AS$302&amp;'24v'!$AU$4:$AU$302,0)),IFERROR(INDEX('24v'!$BP$4:$BP$302,MATCH(C17&amp;D17&amp;F17&amp;H17&amp;J17,'24v'!$BD$4:$BD$302&amp;'24v'!$BF$4:$BF$302&amp;'24v'!$BH$4:$BH$302&amp;'24v'!$BJ$4:$BJ$302&amp;'24v'!$BL$4:$BL$302,0)),IFERROR(INDEX('24v'!$CG$4:$CG$302,MATCH(C17&amp;D17&amp;F17&amp;H17&amp;J17,'24v'!$BU$4:$BU$302&amp;'24v'!$BW$4:$BW$302&amp;'24v'!$BY$4:$BY$302&amp;'24v'!$CA$4:$CA$302&amp;'24v'!$CC$4:$CC$302,0)),"Модель отсутствует")))))))))))</f>
        <v/>
      </c>
      <c r="O17" s="50" t="str">
        <f t="array" ref="O17">IF(B17="","",IFERROR(INDEX(БВ!$R$4:$R$302,MATCH(F17&amp;H17,БВ!$I$4:$I$302&amp;БВ!$K$4:$K$302,0)),"Модель отсутствует"))</f>
        <v/>
      </c>
      <c r="P17" s="51" t="str">
        <f t="shared" si="0"/>
        <v/>
      </c>
      <c r="V17">
        <v>1200</v>
      </c>
    </row>
    <row r="18" spans="1:22" ht="21.75" customHeight="1" thickBot="1" x14ac:dyDescent="0.3">
      <c r="A18">
        <v>14</v>
      </c>
      <c r="B18" s="62"/>
      <c r="C18" s="56"/>
      <c r="D18" s="44"/>
      <c r="E18" s="44"/>
      <c r="F18" s="44"/>
      <c r="G18" s="44"/>
      <c r="H18" s="45"/>
      <c r="I18" s="44"/>
      <c r="J18" s="46"/>
      <c r="K18" s="57"/>
      <c r="L18" s="47" t="str">
        <f t="array" ref="L18">IF(B18="","",IFERROR(INDEX(БВ!$O$4:$O$302,MATCH(C18&amp;D18&amp;F18&amp;H18&amp;J18,БВ!$E$4:$E$302&amp;БВ!$G$4:$G$302&amp;БВ!$I$4:$I$302&amp;БВ!$K$4:$K$302&amp;БВ!$M$4:$M$302,0)),IFERROR(INDEX(БВ!$AF$4:$AF$302,MATCH(C18&amp;D18&amp;F18&amp;H18&amp;J18,БВ!#REF!&amp;БВ!$X$4:$X$302&amp;БВ!$Z$4:$Z$302&amp;БВ!$AB$4:$AB$302&amp;БВ!$AD$4:$AD$302,0)),IFERROR(INDEX(БВ!$AW$4:$AW$302,MATCH(C18&amp;D18&amp;F18&amp;H18&amp;J18,БВ!$AM$4:$AM$302&amp;БВ!$AO$4:$AO$302&amp;БВ!$AQ$4:$AQ$302&amp;БВ!$AS$4:$AS$302&amp;БВ!$AU$4:$AU$302,0)),IFERROR(INDEX(БВ!$BN$4:$BN$302,MATCH(C18&amp;D18&amp;F18&amp;H18&amp;J18,БВ!$BD$4:$BD$302&amp;БВ!$BF$4:$BF$302&amp;БВ!$BH$4:$BH$302&amp;БВ!$BJ$4:$BJ$302&amp;БВ!$BL$4:$BL$302,0)),IFERROR(INDEX(БВ!$CE$4:$CE$302,MATCH(C18&amp;D18&amp;F18&amp;H18&amp;J18,БВ!$BU$4:$BU$302&amp;БВ!$BW$4:$BW$302&amp;БВ!$BY$4:$BY$302&amp;БВ!$CA$4:$CA$302&amp;БВ!$CC$4:$CC$302,0)),IFERROR(INDEX('24v'!$O$4:$O$302,MATCH(C18&amp;D18&amp;F18&amp;H18&amp;J18,'24v'!$E$4:$E$302&amp;'24v'!$G$4:$G$302&amp;'24v'!$I$4:$I$302&amp;'24v'!$K$4:$K$302&amp;'24v'!$M$4:$M$302,0)),IFERROR(INDEX('24v'!$AF$4:$AF$302,MATCH(C18&amp;D18&amp;F18&amp;H18&amp;J18,'24v'!$V$4:$V$302&amp;'24v'!$X$4:$X$302&amp;'24v'!$Z$4:$Z$302&amp;'24v'!$AB$4:$AB$302&amp;'24v'!$AD$4:$AD$302,0)),IFERROR(INDEX('24v'!$AW$4:$AW$302,MATCH(C18&amp;D18&amp;F18&amp;H18&amp;J18,'24v'!$AM$4:$AM$302&amp;'24v'!$AO$4:$AO$302&amp;'24v'!$AQ$4:$AQ$302&amp;'24v'!$AS$4:$AS$302&amp;'24v'!$AU$4:$AU$302,0)),IFERROR(INDEX('24v'!$BN$4:$BN$302,MATCH(C18&amp;D18&amp;F18&amp;H18&amp;J18,'24v'!$BD$4:$BD$302&amp;'24v'!$BF$4:$BF$302&amp;'24v'!$BH$4:$BH$302&amp;'24v'!$BJ$4:$BJ$302&amp;'24v'!$BL$4:$BL$302,0)),IFERROR(INDEX('24v'!$CE$4:$CE$302,MATCH(C18&amp;D18&amp;F18&amp;H18&amp;J18,'24v'!$BU$4:$BU$302&amp;'24v'!$BW$4:$BW$302&amp;'24v'!$BY$4:$BY$302&amp;'24v'!$CA$4:$CA$302&amp;'24v'!$CC$4:$CC$302,0)),"Модель отсутствует")))))))))))</f>
        <v/>
      </c>
      <c r="M18" s="48" t="str">
        <f t="array" ref="M18">IF(B18="","",IFERROR(INDEX(БВ!$P$4:$P$302,MATCH(C18&amp;D18&amp;F18&amp;H18&amp;J18,БВ!$E$4:$E$302&amp;БВ!$G$4:$G$302&amp;БВ!$I$4:$I$302&amp;БВ!$K$4:$K$302&amp;БВ!$M$4:$M$302,0)),IFERROR(INDEX(БВ!$AG$4:$AG$302,MATCH(C18&amp;D18&amp;F18&amp;H18&amp;J18,БВ!#REF!&amp;БВ!$X$4:$X$302&amp;БВ!$Z$4:$Z$302&amp;БВ!$AB$4:$AB$302&amp;БВ!$AD$4:$AD$302,0)),IFERROR(INDEX(БВ!$AX$4:$AX$302,MATCH(C18&amp;D18&amp;F18&amp;H18&amp;J18,БВ!$AM$4:$AM$302&amp;БВ!$AO$4:$AO$302&amp;БВ!$AQ$4:$AQ$302&amp;БВ!$AS$4:$AS$302&amp;БВ!$AU$4:$AU$302,0)),IFERROR(INDEX(БВ!$BO$4:$BO$302,MATCH(C18&amp;D18&amp;F18&amp;H18&amp;J18,БВ!$BD$4:$BD$302&amp;БВ!$BF$4:$BF$302&amp;БВ!$BH$4:$BH$302&amp;БВ!$BJ$4:$BJ$302&amp;БВ!$BL$4:$BL$302,0)),IFERROR(INDEX(БВ!$CF$4:$CF$302,MATCH(C18&amp;D18&amp;F18&amp;H18&amp;J18,БВ!$BU$4:$BU$302&amp;БВ!$BW$4:$BW$302&amp;БВ!$BY$4:$BY$302&amp;БВ!$CA$4:$CA$302&amp;БВ!$CC$4:$CC$302,0)),IFERROR(INDEX('24v'!$P$4:$P$302,MATCH(C18&amp;D18&amp;F18&amp;H18&amp;J18,'24v'!$E$4:$E$302&amp;'24v'!$G$4:$G$302&amp;'24v'!$I$4:$I$302&amp;'24v'!$K$4:$K$302&amp;'24v'!$M$4:$M$302,0)),IFERROR(INDEX('24v'!$AG$4:$AG$302,MATCH(C18&amp;D18&amp;F18&amp;H18&amp;J18,'24v'!$V$4:$V$302&amp;'24v'!$X$4:$X$302&amp;'24v'!$Z$4:$Z$302&amp;'24v'!$AB$4:$AB$302&amp;'24v'!$AD$4:$AD$302,0)),IFERROR(INDEX('24v'!$AX$4:$AX$302,MATCH(C18&amp;D18&amp;F18&amp;H18&amp;J18,'24v'!$AM$4:$AM$302&amp;'24v'!$AO$4:$AO$302&amp;'24v'!$AQ$4:$AQ$302&amp;'24v'!$AS$4:$AS$302&amp;'24v'!$AU$4:$AU$302,0)),IFERROR(INDEX('24v'!$BO$4:$BO$302,MATCH(C18&amp;D18&amp;F18&amp;H18&amp;J18,'24v'!$BD$4:$BD$302&amp;'24v'!$BF$4:$BF$302&amp;'24v'!$BH$4:$BH$302&amp;'24v'!$BJ$4:$BJ$302&amp;'24v'!$BL$4:$BL$302,0)),IFERROR(INDEX('24v'!$CF$4:$CF$302,MATCH(C18&amp;D18&amp;F18&amp;H18&amp;J18,'24v'!$BU$4:$BU$302&amp;'24v'!$BW$4:$BW$302&amp;'24v'!$BY$4:$BY$302&amp;'24v'!$CA$4:$CA$302&amp;'24v'!$CC$4:$CC$302,0)),"Модель отсутствует")))))))))))</f>
        <v/>
      </c>
      <c r="N18" s="49" t="str">
        <f t="array" ref="N18">IF(B18="","",IFERROR(INDEX(БВ!$Q$4:$Q$302,MATCH(C18&amp;D18&amp;F18&amp;H18&amp;J18,БВ!$E$4:$E$302&amp;БВ!$G$4:$G$302&amp;БВ!$I$4:$I$302&amp;БВ!$K$4:$K$302&amp;БВ!$M$4:$M$302,0)),IFERROR(INDEX(БВ!$AH$4:$AH$302,MATCH(C18&amp;D18&amp;F18&amp;H18&amp;J18,БВ!#REF!&amp;БВ!$X$4:$X$302&amp;БВ!$Z$4:$Z$302&amp;БВ!$AB$4:$AB$302&amp;БВ!$AD$4:$AD$302,0)),IFERROR(INDEX(БВ!$AY$4:$AY$302,MATCH(C18&amp;D18&amp;F18&amp;H18&amp;J18,БВ!$AM$4:$AM$302&amp;БВ!$AO$4:$AO$302&amp;БВ!$AQ$4:$AQ$302&amp;БВ!$AS$4:$AS$302&amp;БВ!$AU$4:$AU$302,0)),IFERROR(INDEX(БВ!$BP$4:$BP$302,MATCH(C18&amp;D18&amp;F18&amp;H18&amp;J18,БВ!$BD$4:$BD$302&amp;БВ!$BF$4:$BF$302&amp;БВ!$BH$4:$BH$302&amp;БВ!$BJ$4:$BJ$302&amp;БВ!$BL$4:$BL$302,0)),IFERROR(INDEX(БВ!$CG$4:$CG$302,MATCH(C18&amp;D18&amp;F18&amp;H18&amp;J18,БВ!$BU$4:$BU$302&amp;БВ!$BW$4:$BW$302&amp;БВ!$BY$4:$BY$302&amp;БВ!$CA$4:$CA$302&amp;БВ!$CC$4:$CC$302,0)),IFERROR(INDEX('24v'!$Q$4:$Q$302,MATCH(C18&amp;D18&amp;F18&amp;H18&amp;J18,'24v'!$E$4:$E$302&amp;'24v'!$G$4:$G$302&amp;'24v'!$I$4:$I$302&amp;'24v'!$K$4:$K$302&amp;'24v'!$M$4:$M$302,0)),IFERROR(INDEX('24v'!$AH$4:$AH$302,MATCH(C18&amp;D18&amp;F18&amp;H18&amp;J18,'24v'!$V$4:$V$302&amp;'24v'!$X$4:$X$302&amp;'24v'!$Z$4:$Z$302&amp;'24v'!$AB$4:$AB$302&amp;'24v'!$AD$4:$AD$302,0)),IFERROR(INDEX('24v'!$AY$4:$AY$302,MATCH(C18&amp;D18&amp;F18&amp;H18&amp;J18,'24v'!$AM$4:$AM$302&amp;'24v'!$AO$4:$AO$302&amp;'24v'!$AQ$4:$AQ$302&amp;'24v'!$AS$4:$AS$302&amp;'24v'!$AU$4:$AU$302,0)),IFERROR(INDEX('24v'!$BP$4:$BP$302,MATCH(C18&amp;D18&amp;F18&amp;H18&amp;J18,'24v'!$BD$4:$BD$302&amp;'24v'!$BF$4:$BF$302&amp;'24v'!$BH$4:$BH$302&amp;'24v'!$BJ$4:$BJ$302&amp;'24v'!$BL$4:$BL$302,0)),IFERROR(INDEX('24v'!$CG$4:$CG$302,MATCH(C18&amp;D18&amp;F18&amp;H18&amp;J18,'24v'!$BU$4:$BU$302&amp;'24v'!$BW$4:$BW$302&amp;'24v'!$BY$4:$BY$302&amp;'24v'!$CA$4:$CA$302&amp;'24v'!$CC$4:$CC$302,0)),"Модель отсутствует")))))))))))</f>
        <v/>
      </c>
      <c r="O18" s="50" t="str">
        <f t="array" ref="O18">IF(B18="","",IFERROR(INDEX(БВ!$R$4:$R$302,MATCH(F18&amp;H18,БВ!$I$4:$I$302&amp;БВ!$K$4:$K$302,0)),"Модель отсутствует"))</f>
        <v/>
      </c>
      <c r="P18" s="51" t="str">
        <f t="shared" si="0"/>
        <v/>
      </c>
      <c r="V18">
        <v>1250</v>
      </c>
    </row>
    <row r="19" spans="1:22" ht="21.75" customHeight="1" thickBot="1" x14ac:dyDescent="0.3">
      <c r="A19">
        <v>15</v>
      </c>
      <c r="B19" s="62"/>
      <c r="C19" s="56"/>
      <c r="D19" s="44"/>
      <c r="E19" s="44"/>
      <c r="F19" s="44"/>
      <c r="G19" s="44"/>
      <c r="H19" s="45"/>
      <c r="I19" s="44"/>
      <c r="J19" s="46"/>
      <c r="K19" s="57"/>
      <c r="L19" s="47" t="str">
        <f t="array" ref="L19">IF(B19="","",IFERROR(INDEX(БВ!$O$4:$O$302,MATCH(C19&amp;D19&amp;F19&amp;H19&amp;J19,БВ!$E$4:$E$302&amp;БВ!$G$4:$G$302&amp;БВ!$I$4:$I$302&amp;БВ!$K$4:$K$302&amp;БВ!$M$4:$M$302,0)),IFERROR(INDEX(БВ!$AF$4:$AF$302,MATCH(C19&amp;D19&amp;F19&amp;H19&amp;J19,БВ!#REF!&amp;БВ!$X$4:$X$302&amp;БВ!$Z$4:$Z$302&amp;БВ!$AB$4:$AB$302&amp;БВ!$AD$4:$AD$302,0)),IFERROR(INDEX(БВ!$AW$4:$AW$302,MATCH(C19&amp;D19&amp;F19&amp;H19&amp;J19,БВ!$AM$4:$AM$302&amp;БВ!$AO$4:$AO$302&amp;БВ!$AQ$4:$AQ$302&amp;БВ!$AS$4:$AS$302&amp;БВ!$AU$4:$AU$302,0)),IFERROR(INDEX(БВ!$BN$4:$BN$302,MATCH(C19&amp;D19&amp;F19&amp;H19&amp;J19,БВ!$BD$4:$BD$302&amp;БВ!$BF$4:$BF$302&amp;БВ!$BH$4:$BH$302&amp;БВ!$BJ$4:$BJ$302&amp;БВ!$BL$4:$BL$302,0)),IFERROR(INDEX(БВ!$CE$4:$CE$302,MATCH(C19&amp;D19&amp;F19&amp;H19&amp;J19,БВ!$BU$4:$BU$302&amp;БВ!$BW$4:$BW$302&amp;БВ!$BY$4:$BY$302&amp;БВ!$CA$4:$CA$302&amp;БВ!$CC$4:$CC$302,0)),IFERROR(INDEX('24v'!$O$4:$O$302,MATCH(C19&amp;D19&amp;F19&amp;H19&amp;J19,'24v'!$E$4:$E$302&amp;'24v'!$G$4:$G$302&amp;'24v'!$I$4:$I$302&amp;'24v'!$K$4:$K$302&amp;'24v'!$M$4:$M$302,0)),IFERROR(INDEX('24v'!$AF$4:$AF$302,MATCH(C19&amp;D19&amp;F19&amp;H19&amp;J19,'24v'!$V$4:$V$302&amp;'24v'!$X$4:$X$302&amp;'24v'!$Z$4:$Z$302&amp;'24v'!$AB$4:$AB$302&amp;'24v'!$AD$4:$AD$302,0)),IFERROR(INDEX('24v'!$AW$4:$AW$302,MATCH(C19&amp;D19&amp;F19&amp;H19&amp;J19,'24v'!$AM$4:$AM$302&amp;'24v'!$AO$4:$AO$302&amp;'24v'!$AQ$4:$AQ$302&amp;'24v'!$AS$4:$AS$302&amp;'24v'!$AU$4:$AU$302,0)),IFERROR(INDEX('24v'!$BN$4:$BN$302,MATCH(C19&amp;D19&amp;F19&amp;H19&amp;J19,'24v'!$BD$4:$BD$302&amp;'24v'!$BF$4:$BF$302&amp;'24v'!$BH$4:$BH$302&amp;'24v'!$BJ$4:$BJ$302&amp;'24v'!$BL$4:$BL$302,0)),IFERROR(INDEX('24v'!$CE$4:$CE$302,MATCH(C19&amp;D19&amp;F19&amp;H19&amp;J19,'24v'!$BU$4:$BU$302&amp;'24v'!$BW$4:$BW$302&amp;'24v'!$BY$4:$BY$302&amp;'24v'!$CA$4:$CA$302&amp;'24v'!$CC$4:$CC$302,0)),"Модель отсутствует")))))))))))</f>
        <v/>
      </c>
      <c r="M19" s="48" t="str">
        <f t="array" ref="M19">IF(B19="","",IFERROR(INDEX(БВ!$P$4:$P$302,MATCH(C19&amp;D19&amp;F19&amp;H19&amp;J19,БВ!$E$4:$E$302&amp;БВ!$G$4:$G$302&amp;БВ!$I$4:$I$302&amp;БВ!$K$4:$K$302&amp;БВ!$M$4:$M$302,0)),IFERROR(INDEX(БВ!$AG$4:$AG$302,MATCH(C19&amp;D19&amp;F19&amp;H19&amp;J19,БВ!#REF!&amp;БВ!$X$4:$X$302&amp;БВ!$Z$4:$Z$302&amp;БВ!$AB$4:$AB$302&amp;БВ!$AD$4:$AD$302,0)),IFERROR(INDEX(БВ!$AX$4:$AX$302,MATCH(C19&amp;D19&amp;F19&amp;H19&amp;J19,БВ!$AM$4:$AM$302&amp;БВ!$AO$4:$AO$302&amp;БВ!$AQ$4:$AQ$302&amp;БВ!$AS$4:$AS$302&amp;БВ!$AU$4:$AU$302,0)),IFERROR(INDEX(БВ!$BO$4:$BO$302,MATCH(C19&amp;D19&amp;F19&amp;H19&amp;J19,БВ!$BD$4:$BD$302&amp;БВ!$BF$4:$BF$302&amp;БВ!$BH$4:$BH$302&amp;БВ!$BJ$4:$BJ$302&amp;БВ!$BL$4:$BL$302,0)),IFERROR(INDEX(БВ!$CF$4:$CF$302,MATCH(C19&amp;D19&amp;F19&amp;H19&amp;J19,БВ!$BU$4:$BU$302&amp;БВ!$BW$4:$BW$302&amp;БВ!$BY$4:$BY$302&amp;БВ!$CA$4:$CA$302&amp;БВ!$CC$4:$CC$302,0)),IFERROR(INDEX('24v'!$P$4:$P$302,MATCH(C19&amp;D19&amp;F19&amp;H19&amp;J19,'24v'!$E$4:$E$302&amp;'24v'!$G$4:$G$302&amp;'24v'!$I$4:$I$302&amp;'24v'!$K$4:$K$302&amp;'24v'!$M$4:$M$302,0)),IFERROR(INDEX('24v'!$AG$4:$AG$302,MATCH(C19&amp;D19&amp;F19&amp;H19&amp;J19,'24v'!$V$4:$V$302&amp;'24v'!$X$4:$X$302&amp;'24v'!$Z$4:$Z$302&amp;'24v'!$AB$4:$AB$302&amp;'24v'!$AD$4:$AD$302,0)),IFERROR(INDEX('24v'!$AX$4:$AX$302,MATCH(C19&amp;D19&amp;F19&amp;H19&amp;J19,'24v'!$AM$4:$AM$302&amp;'24v'!$AO$4:$AO$302&amp;'24v'!$AQ$4:$AQ$302&amp;'24v'!$AS$4:$AS$302&amp;'24v'!$AU$4:$AU$302,0)),IFERROR(INDEX('24v'!$BO$4:$BO$302,MATCH(C19&amp;D19&amp;F19&amp;H19&amp;J19,'24v'!$BD$4:$BD$302&amp;'24v'!$BF$4:$BF$302&amp;'24v'!$BH$4:$BH$302&amp;'24v'!$BJ$4:$BJ$302&amp;'24v'!$BL$4:$BL$302,0)),IFERROR(INDEX('24v'!$CF$4:$CF$302,MATCH(C19&amp;D19&amp;F19&amp;H19&amp;J19,'24v'!$BU$4:$BU$302&amp;'24v'!$BW$4:$BW$302&amp;'24v'!$BY$4:$BY$302&amp;'24v'!$CA$4:$CA$302&amp;'24v'!$CC$4:$CC$302,0)),"Модель отсутствует")))))))))))</f>
        <v/>
      </c>
      <c r="N19" s="49" t="str">
        <f t="array" ref="N19">IF(B19="","",IFERROR(INDEX(БВ!$Q$4:$Q$302,MATCH(C19&amp;D19&amp;F19&amp;H19&amp;J19,БВ!$E$4:$E$302&amp;БВ!$G$4:$G$302&amp;БВ!$I$4:$I$302&amp;БВ!$K$4:$K$302&amp;БВ!$M$4:$M$302,0)),IFERROR(INDEX(БВ!$AH$4:$AH$302,MATCH(C19&amp;D19&amp;F19&amp;H19&amp;J19,БВ!#REF!&amp;БВ!$X$4:$X$302&amp;БВ!$Z$4:$Z$302&amp;БВ!$AB$4:$AB$302&amp;БВ!$AD$4:$AD$302,0)),IFERROR(INDEX(БВ!$AY$4:$AY$302,MATCH(C19&amp;D19&amp;F19&amp;H19&amp;J19,БВ!$AM$4:$AM$302&amp;БВ!$AO$4:$AO$302&amp;БВ!$AQ$4:$AQ$302&amp;БВ!$AS$4:$AS$302&amp;БВ!$AU$4:$AU$302,0)),IFERROR(INDEX(БВ!$BP$4:$BP$302,MATCH(C19&amp;D19&amp;F19&amp;H19&amp;J19,БВ!$BD$4:$BD$302&amp;БВ!$BF$4:$BF$302&amp;БВ!$BH$4:$BH$302&amp;БВ!$BJ$4:$BJ$302&amp;БВ!$BL$4:$BL$302,0)),IFERROR(INDEX(БВ!$CG$4:$CG$302,MATCH(C19&amp;D19&amp;F19&amp;H19&amp;J19,БВ!$BU$4:$BU$302&amp;БВ!$BW$4:$BW$302&amp;БВ!$BY$4:$BY$302&amp;БВ!$CA$4:$CA$302&amp;БВ!$CC$4:$CC$302,0)),IFERROR(INDEX('24v'!$Q$4:$Q$302,MATCH(C19&amp;D19&amp;F19&amp;H19&amp;J19,'24v'!$E$4:$E$302&amp;'24v'!$G$4:$G$302&amp;'24v'!$I$4:$I$302&amp;'24v'!$K$4:$K$302&amp;'24v'!$M$4:$M$302,0)),IFERROR(INDEX('24v'!$AH$4:$AH$302,MATCH(C19&amp;D19&amp;F19&amp;H19&amp;J19,'24v'!$V$4:$V$302&amp;'24v'!$X$4:$X$302&amp;'24v'!$Z$4:$Z$302&amp;'24v'!$AB$4:$AB$302&amp;'24v'!$AD$4:$AD$302,0)),IFERROR(INDEX('24v'!$AY$4:$AY$302,MATCH(C19&amp;D19&amp;F19&amp;H19&amp;J19,'24v'!$AM$4:$AM$302&amp;'24v'!$AO$4:$AO$302&amp;'24v'!$AQ$4:$AQ$302&amp;'24v'!$AS$4:$AS$302&amp;'24v'!$AU$4:$AU$302,0)),IFERROR(INDEX('24v'!$BP$4:$BP$302,MATCH(C19&amp;D19&amp;F19&amp;H19&amp;J19,'24v'!$BD$4:$BD$302&amp;'24v'!$BF$4:$BF$302&amp;'24v'!$BH$4:$BH$302&amp;'24v'!$BJ$4:$BJ$302&amp;'24v'!$BL$4:$BL$302,0)),IFERROR(INDEX('24v'!$CG$4:$CG$302,MATCH(C19&amp;D19&amp;F19&amp;H19&amp;J19,'24v'!$BU$4:$BU$302&amp;'24v'!$BW$4:$BW$302&amp;'24v'!$BY$4:$BY$302&amp;'24v'!$CA$4:$CA$302&amp;'24v'!$CC$4:$CC$302,0)),"Модель отсутствует")))))))))))</f>
        <v/>
      </c>
      <c r="O19" s="50" t="str">
        <f t="array" ref="O19">IF(B19="","",IFERROR(INDEX(БВ!$R$4:$R$302,MATCH(F19&amp;H19,БВ!$I$4:$I$302&amp;БВ!$K$4:$K$302,0)),"Модель отсутствует"))</f>
        <v/>
      </c>
      <c r="P19" s="51" t="str">
        <f t="shared" si="0"/>
        <v/>
      </c>
      <c r="V19">
        <v>1300</v>
      </c>
    </row>
    <row r="20" spans="1:22" ht="21.75" customHeight="1" thickBot="1" x14ac:dyDescent="0.3">
      <c r="A20">
        <v>16</v>
      </c>
      <c r="B20" s="62"/>
      <c r="C20" s="56"/>
      <c r="D20" s="44"/>
      <c r="E20" s="44"/>
      <c r="F20" s="44"/>
      <c r="G20" s="44"/>
      <c r="H20" s="45"/>
      <c r="I20" s="44"/>
      <c r="J20" s="46"/>
      <c r="K20" s="57"/>
      <c r="L20" s="47" t="str">
        <f t="array" ref="L20">IF(B20="","",IFERROR(INDEX(БВ!$O$4:$O$302,MATCH(C20&amp;D20&amp;F20&amp;H20&amp;J20,БВ!$E$4:$E$302&amp;БВ!$G$4:$G$302&amp;БВ!$I$4:$I$302&amp;БВ!$K$4:$K$302&amp;БВ!$M$4:$M$302,0)),IFERROR(INDEX(БВ!$AF$4:$AF$302,MATCH(C20&amp;D20&amp;F20&amp;H20&amp;J20,БВ!#REF!&amp;БВ!$X$4:$X$302&amp;БВ!$Z$4:$Z$302&amp;БВ!$AB$4:$AB$302&amp;БВ!$AD$4:$AD$302,0)),IFERROR(INDEX(БВ!$AW$4:$AW$302,MATCH(C20&amp;D20&amp;F20&amp;H20&amp;J20,БВ!$AM$4:$AM$302&amp;БВ!$AO$4:$AO$302&amp;БВ!$AQ$4:$AQ$302&amp;БВ!$AS$4:$AS$302&amp;БВ!$AU$4:$AU$302,0)),IFERROR(INDEX(БВ!$BN$4:$BN$302,MATCH(C20&amp;D20&amp;F20&amp;H20&amp;J20,БВ!$BD$4:$BD$302&amp;БВ!$BF$4:$BF$302&amp;БВ!$BH$4:$BH$302&amp;БВ!$BJ$4:$BJ$302&amp;БВ!$BL$4:$BL$302,0)),IFERROR(INDEX(БВ!$CE$4:$CE$302,MATCH(C20&amp;D20&amp;F20&amp;H20&amp;J20,БВ!$BU$4:$BU$302&amp;БВ!$BW$4:$BW$302&amp;БВ!$BY$4:$BY$302&amp;БВ!$CA$4:$CA$302&amp;БВ!$CC$4:$CC$302,0)),IFERROR(INDEX('24v'!$O$4:$O$302,MATCH(C20&amp;D20&amp;F20&amp;H20&amp;J20,'24v'!$E$4:$E$302&amp;'24v'!$G$4:$G$302&amp;'24v'!$I$4:$I$302&amp;'24v'!$K$4:$K$302&amp;'24v'!$M$4:$M$302,0)),IFERROR(INDEX('24v'!$AF$4:$AF$302,MATCH(C20&amp;D20&amp;F20&amp;H20&amp;J20,'24v'!$V$4:$V$302&amp;'24v'!$X$4:$X$302&amp;'24v'!$Z$4:$Z$302&amp;'24v'!$AB$4:$AB$302&amp;'24v'!$AD$4:$AD$302,0)),IFERROR(INDEX('24v'!$AW$4:$AW$302,MATCH(C20&amp;D20&amp;F20&amp;H20&amp;J20,'24v'!$AM$4:$AM$302&amp;'24v'!$AO$4:$AO$302&amp;'24v'!$AQ$4:$AQ$302&amp;'24v'!$AS$4:$AS$302&amp;'24v'!$AU$4:$AU$302,0)),IFERROR(INDEX('24v'!$BN$4:$BN$302,MATCH(C20&amp;D20&amp;F20&amp;H20&amp;J20,'24v'!$BD$4:$BD$302&amp;'24v'!$BF$4:$BF$302&amp;'24v'!$BH$4:$BH$302&amp;'24v'!$BJ$4:$BJ$302&amp;'24v'!$BL$4:$BL$302,0)),IFERROR(INDEX('24v'!$CE$4:$CE$302,MATCH(C20&amp;D20&amp;F20&amp;H20&amp;J20,'24v'!$BU$4:$BU$302&amp;'24v'!$BW$4:$BW$302&amp;'24v'!$BY$4:$BY$302&amp;'24v'!$CA$4:$CA$302&amp;'24v'!$CC$4:$CC$302,0)),"Модель отсутствует")))))))))))</f>
        <v/>
      </c>
      <c r="M20" s="48" t="str">
        <f t="array" ref="M20">IF(B20="","",IFERROR(INDEX(БВ!$P$4:$P$302,MATCH(C20&amp;D20&amp;F20&amp;H20&amp;J20,БВ!$E$4:$E$302&amp;БВ!$G$4:$G$302&amp;БВ!$I$4:$I$302&amp;БВ!$K$4:$K$302&amp;БВ!$M$4:$M$302,0)),IFERROR(INDEX(БВ!$AG$4:$AG$302,MATCH(C20&amp;D20&amp;F20&amp;H20&amp;J20,БВ!#REF!&amp;БВ!$X$4:$X$302&amp;БВ!$Z$4:$Z$302&amp;БВ!$AB$4:$AB$302&amp;БВ!$AD$4:$AD$302,0)),IFERROR(INDEX(БВ!$AX$4:$AX$302,MATCH(C20&amp;D20&amp;F20&amp;H20&amp;J20,БВ!$AM$4:$AM$302&amp;БВ!$AO$4:$AO$302&amp;БВ!$AQ$4:$AQ$302&amp;БВ!$AS$4:$AS$302&amp;БВ!$AU$4:$AU$302,0)),IFERROR(INDEX(БВ!$BO$4:$BO$302,MATCH(C20&amp;D20&amp;F20&amp;H20&amp;J20,БВ!$BD$4:$BD$302&amp;БВ!$BF$4:$BF$302&amp;БВ!$BH$4:$BH$302&amp;БВ!$BJ$4:$BJ$302&amp;БВ!$BL$4:$BL$302,0)),IFERROR(INDEX(БВ!$CF$4:$CF$302,MATCH(C20&amp;D20&amp;F20&amp;H20&amp;J20,БВ!$BU$4:$BU$302&amp;БВ!$BW$4:$BW$302&amp;БВ!$BY$4:$BY$302&amp;БВ!$CA$4:$CA$302&amp;БВ!$CC$4:$CC$302,0)),IFERROR(INDEX('24v'!$P$4:$P$302,MATCH(C20&amp;D20&amp;F20&amp;H20&amp;J20,'24v'!$E$4:$E$302&amp;'24v'!$G$4:$G$302&amp;'24v'!$I$4:$I$302&amp;'24v'!$K$4:$K$302&amp;'24v'!$M$4:$M$302,0)),IFERROR(INDEX('24v'!$AG$4:$AG$302,MATCH(C20&amp;D20&amp;F20&amp;H20&amp;J20,'24v'!$V$4:$V$302&amp;'24v'!$X$4:$X$302&amp;'24v'!$Z$4:$Z$302&amp;'24v'!$AB$4:$AB$302&amp;'24v'!$AD$4:$AD$302,0)),IFERROR(INDEX('24v'!$AX$4:$AX$302,MATCH(C20&amp;D20&amp;F20&amp;H20&amp;J20,'24v'!$AM$4:$AM$302&amp;'24v'!$AO$4:$AO$302&amp;'24v'!$AQ$4:$AQ$302&amp;'24v'!$AS$4:$AS$302&amp;'24v'!$AU$4:$AU$302,0)),IFERROR(INDEX('24v'!$BO$4:$BO$302,MATCH(C20&amp;D20&amp;F20&amp;H20&amp;J20,'24v'!$BD$4:$BD$302&amp;'24v'!$BF$4:$BF$302&amp;'24v'!$BH$4:$BH$302&amp;'24v'!$BJ$4:$BJ$302&amp;'24v'!$BL$4:$BL$302,0)),IFERROR(INDEX('24v'!$CF$4:$CF$302,MATCH(C20&amp;D20&amp;F20&amp;H20&amp;J20,'24v'!$BU$4:$BU$302&amp;'24v'!$BW$4:$BW$302&amp;'24v'!$BY$4:$BY$302&amp;'24v'!$CA$4:$CA$302&amp;'24v'!$CC$4:$CC$302,0)),"Модель отсутствует")))))))))))</f>
        <v/>
      </c>
      <c r="N20" s="49" t="str">
        <f t="array" ref="N20">IF(B20="","",IFERROR(INDEX(БВ!$Q$4:$Q$302,MATCH(C20&amp;D20&amp;F20&amp;H20&amp;J20,БВ!$E$4:$E$302&amp;БВ!$G$4:$G$302&amp;БВ!$I$4:$I$302&amp;БВ!$K$4:$K$302&amp;БВ!$M$4:$M$302,0)),IFERROR(INDEX(БВ!$AH$4:$AH$302,MATCH(C20&amp;D20&amp;F20&amp;H20&amp;J20,БВ!#REF!&amp;БВ!$X$4:$X$302&amp;БВ!$Z$4:$Z$302&amp;БВ!$AB$4:$AB$302&amp;БВ!$AD$4:$AD$302,0)),IFERROR(INDEX(БВ!$AY$4:$AY$302,MATCH(C20&amp;D20&amp;F20&amp;H20&amp;J20,БВ!$AM$4:$AM$302&amp;БВ!$AO$4:$AO$302&amp;БВ!$AQ$4:$AQ$302&amp;БВ!$AS$4:$AS$302&amp;БВ!$AU$4:$AU$302,0)),IFERROR(INDEX(БВ!$BP$4:$BP$302,MATCH(C20&amp;D20&amp;F20&amp;H20&amp;J20,БВ!$BD$4:$BD$302&amp;БВ!$BF$4:$BF$302&amp;БВ!$BH$4:$BH$302&amp;БВ!$BJ$4:$BJ$302&amp;БВ!$BL$4:$BL$302,0)),IFERROR(INDEX(БВ!$CG$4:$CG$302,MATCH(C20&amp;D20&amp;F20&amp;H20&amp;J20,БВ!$BU$4:$BU$302&amp;БВ!$BW$4:$BW$302&amp;БВ!$BY$4:$BY$302&amp;БВ!$CA$4:$CA$302&amp;БВ!$CC$4:$CC$302,0)),IFERROR(INDEX('24v'!$Q$4:$Q$302,MATCH(C20&amp;D20&amp;F20&amp;H20&amp;J20,'24v'!$E$4:$E$302&amp;'24v'!$G$4:$G$302&amp;'24v'!$I$4:$I$302&amp;'24v'!$K$4:$K$302&amp;'24v'!$M$4:$M$302,0)),IFERROR(INDEX('24v'!$AH$4:$AH$302,MATCH(C20&amp;D20&amp;F20&amp;H20&amp;J20,'24v'!$V$4:$V$302&amp;'24v'!$X$4:$X$302&amp;'24v'!$Z$4:$Z$302&amp;'24v'!$AB$4:$AB$302&amp;'24v'!$AD$4:$AD$302,0)),IFERROR(INDEX('24v'!$AY$4:$AY$302,MATCH(C20&amp;D20&amp;F20&amp;H20&amp;J20,'24v'!$AM$4:$AM$302&amp;'24v'!$AO$4:$AO$302&amp;'24v'!$AQ$4:$AQ$302&amp;'24v'!$AS$4:$AS$302&amp;'24v'!$AU$4:$AU$302,0)),IFERROR(INDEX('24v'!$BP$4:$BP$302,MATCH(C20&amp;D20&amp;F20&amp;H20&amp;J20,'24v'!$BD$4:$BD$302&amp;'24v'!$BF$4:$BF$302&amp;'24v'!$BH$4:$BH$302&amp;'24v'!$BJ$4:$BJ$302&amp;'24v'!$BL$4:$BL$302,0)),IFERROR(INDEX('24v'!$CG$4:$CG$302,MATCH(C20&amp;D20&amp;F20&amp;H20&amp;J20,'24v'!$BU$4:$BU$302&amp;'24v'!$BW$4:$BW$302&amp;'24v'!$BY$4:$BY$302&amp;'24v'!$CA$4:$CA$302&amp;'24v'!$CC$4:$CC$302,0)),"Модель отсутствует")))))))))))</f>
        <v/>
      </c>
      <c r="O20" s="50" t="str">
        <f t="array" ref="O20">IF(B20="","",IFERROR(INDEX(БВ!$R$4:$R$302,MATCH(F20&amp;H20,БВ!$I$4:$I$302&amp;БВ!$K$4:$K$302,0)),"Модель отсутствует"))</f>
        <v/>
      </c>
      <c r="P20" s="51" t="str">
        <f t="shared" si="0"/>
        <v/>
      </c>
      <c r="V20">
        <v>1350</v>
      </c>
    </row>
    <row r="21" spans="1:22" ht="21.75" customHeight="1" thickBot="1" x14ac:dyDescent="0.3">
      <c r="A21">
        <v>17</v>
      </c>
      <c r="B21" s="62"/>
      <c r="C21" s="56"/>
      <c r="D21" s="44"/>
      <c r="E21" s="44"/>
      <c r="F21" s="44"/>
      <c r="G21" s="44"/>
      <c r="H21" s="45"/>
      <c r="I21" s="44"/>
      <c r="J21" s="46"/>
      <c r="K21" s="57"/>
      <c r="L21" s="47" t="str">
        <f t="array" ref="L21">IF(B21="","",IFERROR(INDEX(БВ!$O$4:$O$302,MATCH(C21&amp;D21&amp;F21&amp;H21&amp;J21,БВ!$E$4:$E$302&amp;БВ!$G$4:$G$302&amp;БВ!$I$4:$I$302&amp;БВ!$K$4:$K$302&amp;БВ!$M$4:$M$302,0)),IFERROR(INDEX(БВ!$AF$4:$AF$302,MATCH(C21&amp;D21&amp;F21&amp;H21&amp;J21,БВ!#REF!&amp;БВ!$X$4:$X$302&amp;БВ!$Z$4:$Z$302&amp;БВ!$AB$4:$AB$302&amp;БВ!$AD$4:$AD$302,0)),IFERROR(INDEX(БВ!$AW$4:$AW$302,MATCH(C21&amp;D21&amp;F21&amp;H21&amp;J21,БВ!$AM$4:$AM$302&amp;БВ!$AO$4:$AO$302&amp;БВ!$AQ$4:$AQ$302&amp;БВ!$AS$4:$AS$302&amp;БВ!$AU$4:$AU$302,0)),IFERROR(INDEX(БВ!$BN$4:$BN$302,MATCH(C21&amp;D21&amp;F21&amp;H21&amp;J21,БВ!$BD$4:$BD$302&amp;БВ!$BF$4:$BF$302&amp;БВ!$BH$4:$BH$302&amp;БВ!$BJ$4:$BJ$302&amp;БВ!$BL$4:$BL$302,0)),IFERROR(INDEX(БВ!$CE$4:$CE$302,MATCH(C21&amp;D21&amp;F21&amp;H21&amp;J21,БВ!$BU$4:$BU$302&amp;БВ!$BW$4:$BW$302&amp;БВ!$BY$4:$BY$302&amp;БВ!$CA$4:$CA$302&amp;БВ!$CC$4:$CC$302,0)),IFERROR(INDEX('24v'!$O$4:$O$302,MATCH(C21&amp;D21&amp;F21&amp;H21&amp;J21,'24v'!$E$4:$E$302&amp;'24v'!$G$4:$G$302&amp;'24v'!$I$4:$I$302&amp;'24v'!$K$4:$K$302&amp;'24v'!$M$4:$M$302,0)),IFERROR(INDEX('24v'!$AF$4:$AF$302,MATCH(C21&amp;D21&amp;F21&amp;H21&amp;J21,'24v'!$V$4:$V$302&amp;'24v'!$X$4:$X$302&amp;'24v'!$Z$4:$Z$302&amp;'24v'!$AB$4:$AB$302&amp;'24v'!$AD$4:$AD$302,0)),IFERROR(INDEX('24v'!$AW$4:$AW$302,MATCH(C21&amp;D21&amp;F21&amp;H21&amp;J21,'24v'!$AM$4:$AM$302&amp;'24v'!$AO$4:$AO$302&amp;'24v'!$AQ$4:$AQ$302&amp;'24v'!$AS$4:$AS$302&amp;'24v'!$AU$4:$AU$302,0)),IFERROR(INDEX('24v'!$BN$4:$BN$302,MATCH(C21&amp;D21&amp;F21&amp;H21&amp;J21,'24v'!$BD$4:$BD$302&amp;'24v'!$BF$4:$BF$302&amp;'24v'!$BH$4:$BH$302&amp;'24v'!$BJ$4:$BJ$302&amp;'24v'!$BL$4:$BL$302,0)),IFERROR(INDEX('24v'!$CE$4:$CE$302,MATCH(C21&amp;D21&amp;F21&amp;H21&amp;J21,'24v'!$BU$4:$BU$302&amp;'24v'!$BW$4:$BW$302&amp;'24v'!$BY$4:$BY$302&amp;'24v'!$CA$4:$CA$302&amp;'24v'!$CC$4:$CC$302,0)),"Модель отсутствует")))))))))))</f>
        <v/>
      </c>
      <c r="M21" s="48" t="str">
        <f t="array" ref="M21">IF(B21="","",IFERROR(INDEX(БВ!$P$4:$P$302,MATCH(C21&amp;D21&amp;F21&amp;H21&amp;J21,БВ!$E$4:$E$302&amp;БВ!$G$4:$G$302&amp;БВ!$I$4:$I$302&amp;БВ!$K$4:$K$302&amp;БВ!$M$4:$M$302,0)),IFERROR(INDEX(БВ!$AG$4:$AG$302,MATCH(C21&amp;D21&amp;F21&amp;H21&amp;J21,БВ!#REF!&amp;БВ!$X$4:$X$302&amp;БВ!$Z$4:$Z$302&amp;БВ!$AB$4:$AB$302&amp;БВ!$AD$4:$AD$302,0)),IFERROR(INDEX(БВ!$AX$4:$AX$302,MATCH(C21&amp;D21&amp;F21&amp;H21&amp;J21,БВ!$AM$4:$AM$302&amp;БВ!$AO$4:$AO$302&amp;БВ!$AQ$4:$AQ$302&amp;БВ!$AS$4:$AS$302&amp;БВ!$AU$4:$AU$302,0)),IFERROR(INDEX(БВ!$BO$4:$BO$302,MATCH(C21&amp;D21&amp;F21&amp;H21&amp;J21,БВ!$BD$4:$BD$302&amp;БВ!$BF$4:$BF$302&amp;БВ!$BH$4:$BH$302&amp;БВ!$BJ$4:$BJ$302&amp;БВ!$BL$4:$BL$302,0)),IFERROR(INDEX(БВ!$CF$4:$CF$302,MATCH(C21&amp;D21&amp;F21&amp;H21&amp;J21,БВ!$BU$4:$BU$302&amp;БВ!$BW$4:$BW$302&amp;БВ!$BY$4:$BY$302&amp;БВ!$CA$4:$CA$302&amp;БВ!$CC$4:$CC$302,0)),IFERROR(INDEX('24v'!$P$4:$P$302,MATCH(C21&amp;D21&amp;F21&amp;H21&amp;J21,'24v'!$E$4:$E$302&amp;'24v'!$G$4:$G$302&amp;'24v'!$I$4:$I$302&amp;'24v'!$K$4:$K$302&amp;'24v'!$M$4:$M$302,0)),IFERROR(INDEX('24v'!$AG$4:$AG$302,MATCH(C21&amp;D21&amp;F21&amp;H21&amp;J21,'24v'!$V$4:$V$302&amp;'24v'!$X$4:$X$302&amp;'24v'!$Z$4:$Z$302&amp;'24v'!$AB$4:$AB$302&amp;'24v'!$AD$4:$AD$302,0)),IFERROR(INDEX('24v'!$AX$4:$AX$302,MATCH(C21&amp;D21&amp;F21&amp;H21&amp;J21,'24v'!$AM$4:$AM$302&amp;'24v'!$AO$4:$AO$302&amp;'24v'!$AQ$4:$AQ$302&amp;'24v'!$AS$4:$AS$302&amp;'24v'!$AU$4:$AU$302,0)),IFERROR(INDEX('24v'!$BO$4:$BO$302,MATCH(C21&amp;D21&amp;F21&amp;H21&amp;J21,'24v'!$BD$4:$BD$302&amp;'24v'!$BF$4:$BF$302&amp;'24v'!$BH$4:$BH$302&amp;'24v'!$BJ$4:$BJ$302&amp;'24v'!$BL$4:$BL$302,0)),IFERROR(INDEX('24v'!$CF$4:$CF$302,MATCH(C21&amp;D21&amp;F21&amp;H21&amp;J21,'24v'!$BU$4:$BU$302&amp;'24v'!$BW$4:$BW$302&amp;'24v'!$BY$4:$BY$302&amp;'24v'!$CA$4:$CA$302&amp;'24v'!$CC$4:$CC$302,0)),"Модель отсутствует")))))))))))</f>
        <v/>
      </c>
      <c r="N21" s="49" t="str">
        <f t="array" ref="N21">IF(B21="","",IFERROR(INDEX(БВ!$Q$4:$Q$302,MATCH(C21&amp;D21&amp;F21&amp;H21&amp;J21,БВ!$E$4:$E$302&amp;БВ!$G$4:$G$302&amp;БВ!$I$4:$I$302&amp;БВ!$K$4:$K$302&amp;БВ!$M$4:$M$302,0)),IFERROR(INDEX(БВ!$AH$4:$AH$302,MATCH(C21&amp;D21&amp;F21&amp;H21&amp;J21,БВ!#REF!&amp;БВ!$X$4:$X$302&amp;БВ!$Z$4:$Z$302&amp;БВ!$AB$4:$AB$302&amp;БВ!$AD$4:$AD$302,0)),IFERROR(INDEX(БВ!$AY$4:$AY$302,MATCH(C21&amp;D21&amp;F21&amp;H21&amp;J21,БВ!$AM$4:$AM$302&amp;БВ!$AO$4:$AO$302&amp;БВ!$AQ$4:$AQ$302&amp;БВ!$AS$4:$AS$302&amp;БВ!$AU$4:$AU$302,0)),IFERROR(INDEX(БВ!$BP$4:$BP$302,MATCH(C21&amp;D21&amp;F21&amp;H21&amp;J21,БВ!$BD$4:$BD$302&amp;БВ!$BF$4:$BF$302&amp;БВ!$BH$4:$BH$302&amp;БВ!$BJ$4:$BJ$302&amp;БВ!$BL$4:$BL$302,0)),IFERROR(INDEX(БВ!$CG$4:$CG$302,MATCH(C21&amp;D21&amp;F21&amp;H21&amp;J21,БВ!$BU$4:$BU$302&amp;БВ!$BW$4:$BW$302&amp;БВ!$BY$4:$BY$302&amp;БВ!$CA$4:$CA$302&amp;БВ!$CC$4:$CC$302,0)),IFERROR(INDEX('24v'!$Q$4:$Q$302,MATCH(C21&amp;D21&amp;F21&amp;H21&amp;J21,'24v'!$E$4:$E$302&amp;'24v'!$G$4:$G$302&amp;'24v'!$I$4:$I$302&amp;'24v'!$K$4:$K$302&amp;'24v'!$M$4:$M$302,0)),IFERROR(INDEX('24v'!$AH$4:$AH$302,MATCH(C21&amp;D21&amp;F21&amp;H21&amp;J21,'24v'!$V$4:$V$302&amp;'24v'!$X$4:$X$302&amp;'24v'!$Z$4:$Z$302&amp;'24v'!$AB$4:$AB$302&amp;'24v'!$AD$4:$AD$302,0)),IFERROR(INDEX('24v'!$AY$4:$AY$302,MATCH(C21&amp;D21&amp;F21&amp;H21&amp;J21,'24v'!$AM$4:$AM$302&amp;'24v'!$AO$4:$AO$302&amp;'24v'!$AQ$4:$AQ$302&amp;'24v'!$AS$4:$AS$302&amp;'24v'!$AU$4:$AU$302,0)),IFERROR(INDEX('24v'!$BP$4:$BP$302,MATCH(C21&amp;D21&amp;F21&amp;H21&amp;J21,'24v'!$BD$4:$BD$302&amp;'24v'!$BF$4:$BF$302&amp;'24v'!$BH$4:$BH$302&amp;'24v'!$BJ$4:$BJ$302&amp;'24v'!$BL$4:$BL$302,0)),IFERROR(INDEX('24v'!$CG$4:$CG$302,MATCH(C21&amp;D21&amp;F21&amp;H21&amp;J21,'24v'!$BU$4:$BU$302&amp;'24v'!$BW$4:$BW$302&amp;'24v'!$BY$4:$BY$302&amp;'24v'!$CA$4:$CA$302&amp;'24v'!$CC$4:$CC$302,0)),"Модель отсутствует")))))))))))</f>
        <v/>
      </c>
      <c r="O21" s="50" t="str">
        <f t="array" ref="O21">IF(B21="","",IFERROR(INDEX(БВ!$R$4:$R$302,MATCH(F21&amp;H21,БВ!$I$4:$I$302&amp;БВ!$K$4:$K$302,0)),"Модель отсутствует"))</f>
        <v/>
      </c>
      <c r="P21" s="51" t="str">
        <f t="shared" si="0"/>
        <v/>
      </c>
      <c r="V21">
        <v>1400</v>
      </c>
    </row>
    <row r="22" spans="1:22" ht="21.75" customHeight="1" thickBot="1" x14ac:dyDescent="0.3">
      <c r="A22">
        <v>18</v>
      </c>
      <c r="B22" s="62"/>
      <c r="C22" s="56"/>
      <c r="D22" s="44"/>
      <c r="E22" s="44"/>
      <c r="F22" s="44"/>
      <c r="G22" s="44"/>
      <c r="H22" s="45"/>
      <c r="I22" s="44"/>
      <c r="J22" s="46"/>
      <c r="K22" s="57"/>
      <c r="L22" s="47" t="str">
        <f t="array" ref="L22">IF(B22="","",IFERROR(INDEX(БВ!$O$4:$O$302,MATCH(C22&amp;D22&amp;F22&amp;H22&amp;J22,БВ!$E$4:$E$302&amp;БВ!$G$4:$G$302&amp;БВ!$I$4:$I$302&amp;БВ!$K$4:$K$302&amp;БВ!$M$4:$M$302,0)),IFERROR(INDEX(БВ!$AF$4:$AF$302,MATCH(C22&amp;D22&amp;F22&amp;H22&amp;J22,БВ!#REF!&amp;БВ!$X$4:$X$302&amp;БВ!$Z$4:$Z$302&amp;БВ!$AB$4:$AB$302&amp;БВ!$AD$4:$AD$302,0)),IFERROR(INDEX(БВ!$AW$4:$AW$302,MATCH(C22&amp;D22&amp;F22&amp;H22&amp;J22,БВ!$AM$4:$AM$302&amp;БВ!$AO$4:$AO$302&amp;БВ!$AQ$4:$AQ$302&amp;БВ!$AS$4:$AS$302&amp;БВ!$AU$4:$AU$302,0)),IFERROR(INDEX(БВ!$BN$4:$BN$302,MATCH(C22&amp;D22&amp;F22&amp;H22&amp;J22,БВ!$BD$4:$BD$302&amp;БВ!$BF$4:$BF$302&amp;БВ!$BH$4:$BH$302&amp;БВ!$BJ$4:$BJ$302&amp;БВ!$BL$4:$BL$302,0)),IFERROR(INDEX(БВ!$CE$4:$CE$302,MATCH(C22&amp;D22&amp;F22&amp;H22&amp;J22,БВ!$BU$4:$BU$302&amp;БВ!$BW$4:$BW$302&amp;БВ!$BY$4:$BY$302&amp;БВ!$CA$4:$CA$302&amp;БВ!$CC$4:$CC$302,0)),IFERROR(INDEX('24v'!$O$4:$O$302,MATCH(C22&amp;D22&amp;F22&amp;H22&amp;J22,'24v'!$E$4:$E$302&amp;'24v'!$G$4:$G$302&amp;'24v'!$I$4:$I$302&amp;'24v'!$K$4:$K$302&amp;'24v'!$M$4:$M$302,0)),IFERROR(INDEX('24v'!$AF$4:$AF$302,MATCH(C22&amp;D22&amp;F22&amp;H22&amp;J22,'24v'!$V$4:$V$302&amp;'24v'!$X$4:$X$302&amp;'24v'!$Z$4:$Z$302&amp;'24v'!$AB$4:$AB$302&amp;'24v'!$AD$4:$AD$302,0)),IFERROR(INDEX('24v'!$AW$4:$AW$302,MATCH(C22&amp;D22&amp;F22&amp;H22&amp;J22,'24v'!$AM$4:$AM$302&amp;'24v'!$AO$4:$AO$302&amp;'24v'!$AQ$4:$AQ$302&amp;'24v'!$AS$4:$AS$302&amp;'24v'!$AU$4:$AU$302,0)),IFERROR(INDEX('24v'!$BN$4:$BN$302,MATCH(C22&amp;D22&amp;F22&amp;H22&amp;J22,'24v'!$BD$4:$BD$302&amp;'24v'!$BF$4:$BF$302&amp;'24v'!$BH$4:$BH$302&amp;'24v'!$BJ$4:$BJ$302&amp;'24v'!$BL$4:$BL$302,0)),IFERROR(INDEX('24v'!$CE$4:$CE$302,MATCH(C22&amp;D22&amp;F22&amp;H22&amp;J22,'24v'!$BU$4:$BU$302&amp;'24v'!$BW$4:$BW$302&amp;'24v'!$BY$4:$BY$302&amp;'24v'!$CA$4:$CA$302&amp;'24v'!$CC$4:$CC$302,0)),"Модель отсутствует")))))))))))</f>
        <v/>
      </c>
      <c r="M22" s="48" t="str">
        <f t="array" ref="M22">IF(B22="","",IFERROR(INDEX(БВ!$P$4:$P$302,MATCH(C22&amp;D22&amp;F22&amp;H22&amp;J22,БВ!$E$4:$E$302&amp;БВ!$G$4:$G$302&amp;БВ!$I$4:$I$302&amp;БВ!$K$4:$K$302&amp;БВ!$M$4:$M$302,0)),IFERROR(INDEX(БВ!$AG$4:$AG$302,MATCH(C22&amp;D22&amp;F22&amp;H22&amp;J22,БВ!#REF!&amp;БВ!$X$4:$X$302&amp;БВ!$Z$4:$Z$302&amp;БВ!$AB$4:$AB$302&amp;БВ!$AD$4:$AD$302,0)),IFERROR(INDEX(БВ!$AX$4:$AX$302,MATCH(C22&amp;D22&amp;F22&amp;H22&amp;J22,БВ!$AM$4:$AM$302&amp;БВ!$AO$4:$AO$302&amp;БВ!$AQ$4:$AQ$302&amp;БВ!$AS$4:$AS$302&amp;БВ!$AU$4:$AU$302,0)),IFERROR(INDEX(БВ!$BO$4:$BO$302,MATCH(C22&amp;D22&amp;F22&amp;H22&amp;J22,БВ!$BD$4:$BD$302&amp;БВ!$BF$4:$BF$302&amp;БВ!$BH$4:$BH$302&amp;БВ!$BJ$4:$BJ$302&amp;БВ!$BL$4:$BL$302,0)),IFERROR(INDEX(БВ!$CF$4:$CF$302,MATCH(C22&amp;D22&amp;F22&amp;H22&amp;J22,БВ!$BU$4:$BU$302&amp;БВ!$BW$4:$BW$302&amp;БВ!$BY$4:$BY$302&amp;БВ!$CA$4:$CA$302&amp;БВ!$CC$4:$CC$302,0)),IFERROR(INDEX('24v'!$P$4:$P$302,MATCH(C22&amp;D22&amp;F22&amp;H22&amp;J22,'24v'!$E$4:$E$302&amp;'24v'!$G$4:$G$302&amp;'24v'!$I$4:$I$302&amp;'24v'!$K$4:$K$302&amp;'24v'!$M$4:$M$302,0)),IFERROR(INDEX('24v'!$AG$4:$AG$302,MATCH(C22&amp;D22&amp;F22&amp;H22&amp;J22,'24v'!$V$4:$V$302&amp;'24v'!$X$4:$X$302&amp;'24v'!$Z$4:$Z$302&amp;'24v'!$AB$4:$AB$302&amp;'24v'!$AD$4:$AD$302,0)),IFERROR(INDEX('24v'!$AX$4:$AX$302,MATCH(C22&amp;D22&amp;F22&amp;H22&amp;J22,'24v'!$AM$4:$AM$302&amp;'24v'!$AO$4:$AO$302&amp;'24v'!$AQ$4:$AQ$302&amp;'24v'!$AS$4:$AS$302&amp;'24v'!$AU$4:$AU$302,0)),IFERROR(INDEX('24v'!$BO$4:$BO$302,MATCH(C22&amp;D22&amp;F22&amp;H22&amp;J22,'24v'!$BD$4:$BD$302&amp;'24v'!$BF$4:$BF$302&amp;'24v'!$BH$4:$BH$302&amp;'24v'!$BJ$4:$BJ$302&amp;'24v'!$BL$4:$BL$302,0)),IFERROR(INDEX('24v'!$CF$4:$CF$302,MATCH(C22&amp;D22&amp;F22&amp;H22&amp;J22,'24v'!$BU$4:$BU$302&amp;'24v'!$BW$4:$BW$302&amp;'24v'!$BY$4:$BY$302&amp;'24v'!$CA$4:$CA$302&amp;'24v'!$CC$4:$CC$302,0)),"Модель отсутствует")))))))))))</f>
        <v/>
      </c>
      <c r="N22" s="49" t="str">
        <f t="array" ref="N22">IF(B22="","",IFERROR(INDEX(БВ!$Q$4:$Q$302,MATCH(C22&amp;D22&amp;F22&amp;H22&amp;J22,БВ!$E$4:$E$302&amp;БВ!$G$4:$G$302&amp;БВ!$I$4:$I$302&amp;БВ!$K$4:$K$302&amp;БВ!$M$4:$M$302,0)),IFERROR(INDEX(БВ!$AH$4:$AH$302,MATCH(C22&amp;D22&amp;F22&amp;H22&amp;J22,БВ!#REF!&amp;БВ!$X$4:$X$302&amp;БВ!$Z$4:$Z$302&amp;БВ!$AB$4:$AB$302&amp;БВ!$AD$4:$AD$302,0)),IFERROR(INDEX(БВ!$AY$4:$AY$302,MATCH(C22&amp;D22&amp;F22&amp;H22&amp;J22,БВ!$AM$4:$AM$302&amp;БВ!$AO$4:$AO$302&amp;БВ!$AQ$4:$AQ$302&amp;БВ!$AS$4:$AS$302&amp;БВ!$AU$4:$AU$302,0)),IFERROR(INDEX(БВ!$BP$4:$BP$302,MATCH(C22&amp;D22&amp;F22&amp;H22&amp;J22,БВ!$BD$4:$BD$302&amp;БВ!$BF$4:$BF$302&amp;БВ!$BH$4:$BH$302&amp;БВ!$BJ$4:$BJ$302&amp;БВ!$BL$4:$BL$302,0)),IFERROR(INDEX(БВ!$CG$4:$CG$302,MATCH(C22&amp;D22&amp;F22&amp;H22&amp;J22,БВ!$BU$4:$BU$302&amp;БВ!$BW$4:$BW$302&amp;БВ!$BY$4:$BY$302&amp;БВ!$CA$4:$CA$302&amp;БВ!$CC$4:$CC$302,0)),IFERROR(INDEX('24v'!$Q$4:$Q$302,MATCH(C22&amp;D22&amp;F22&amp;H22&amp;J22,'24v'!$E$4:$E$302&amp;'24v'!$G$4:$G$302&amp;'24v'!$I$4:$I$302&amp;'24v'!$K$4:$K$302&amp;'24v'!$M$4:$M$302,0)),IFERROR(INDEX('24v'!$AH$4:$AH$302,MATCH(C22&amp;D22&amp;F22&amp;H22&amp;J22,'24v'!$V$4:$V$302&amp;'24v'!$X$4:$X$302&amp;'24v'!$Z$4:$Z$302&amp;'24v'!$AB$4:$AB$302&amp;'24v'!$AD$4:$AD$302,0)),IFERROR(INDEX('24v'!$AY$4:$AY$302,MATCH(C22&amp;D22&amp;F22&amp;H22&amp;J22,'24v'!$AM$4:$AM$302&amp;'24v'!$AO$4:$AO$302&amp;'24v'!$AQ$4:$AQ$302&amp;'24v'!$AS$4:$AS$302&amp;'24v'!$AU$4:$AU$302,0)),IFERROR(INDEX('24v'!$BP$4:$BP$302,MATCH(C22&amp;D22&amp;F22&amp;H22&amp;J22,'24v'!$BD$4:$BD$302&amp;'24v'!$BF$4:$BF$302&amp;'24v'!$BH$4:$BH$302&amp;'24v'!$BJ$4:$BJ$302&amp;'24v'!$BL$4:$BL$302,0)),IFERROR(INDEX('24v'!$CG$4:$CG$302,MATCH(C22&amp;D22&amp;F22&amp;H22&amp;J22,'24v'!$BU$4:$BU$302&amp;'24v'!$BW$4:$BW$302&amp;'24v'!$BY$4:$BY$302&amp;'24v'!$CA$4:$CA$302&amp;'24v'!$CC$4:$CC$302,0)),"Модель отсутствует")))))))))))</f>
        <v/>
      </c>
      <c r="O22" s="50" t="str">
        <f t="array" ref="O22">IF(B22="","",IFERROR(INDEX(БВ!$R$4:$R$302,MATCH(F22&amp;H22,БВ!$I$4:$I$302&amp;БВ!$K$4:$K$302,0)),"Модель отсутствует"))</f>
        <v/>
      </c>
      <c r="P22" s="51" t="str">
        <f t="shared" si="0"/>
        <v/>
      </c>
      <c r="V22">
        <v>1450</v>
      </c>
    </row>
    <row r="23" spans="1:22" ht="21.75" customHeight="1" thickBot="1" x14ac:dyDescent="0.3">
      <c r="A23">
        <v>19</v>
      </c>
      <c r="B23" s="62"/>
      <c r="C23" s="56"/>
      <c r="D23" s="44"/>
      <c r="E23" s="44"/>
      <c r="F23" s="44"/>
      <c r="G23" s="44"/>
      <c r="H23" s="45"/>
      <c r="I23" s="44"/>
      <c r="J23" s="46"/>
      <c r="K23" s="57"/>
      <c r="L23" s="47" t="str">
        <f t="array" ref="L23">IF(B23="","",IFERROR(INDEX(БВ!$O$4:$O$302,MATCH(C23&amp;D23&amp;F23&amp;H23&amp;J23,БВ!$E$4:$E$302&amp;БВ!$G$4:$G$302&amp;БВ!$I$4:$I$302&amp;БВ!$K$4:$K$302&amp;БВ!$M$4:$M$302,0)),IFERROR(INDEX(БВ!$AF$4:$AF$302,MATCH(C23&amp;D23&amp;F23&amp;H23&amp;J23,БВ!#REF!&amp;БВ!$X$4:$X$302&amp;БВ!$Z$4:$Z$302&amp;БВ!$AB$4:$AB$302&amp;БВ!$AD$4:$AD$302,0)),IFERROR(INDEX(БВ!$AW$4:$AW$302,MATCH(C23&amp;D23&amp;F23&amp;H23&amp;J23,БВ!$AM$4:$AM$302&amp;БВ!$AO$4:$AO$302&amp;БВ!$AQ$4:$AQ$302&amp;БВ!$AS$4:$AS$302&amp;БВ!$AU$4:$AU$302,0)),IFERROR(INDEX(БВ!$BN$4:$BN$302,MATCH(C23&amp;D23&amp;F23&amp;H23&amp;J23,БВ!$BD$4:$BD$302&amp;БВ!$BF$4:$BF$302&amp;БВ!$BH$4:$BH$302&amp;БВ!$BJ$4:$BJ$302&amp;БВ!$BL$4:$BL$302,0)),IFERROR(INDEX(БВ!$CE$4:$CE$302,MATCH(C23&amp;D23&amp;F23&amp;H23&amp;J23,БВ!$BU$4:$BU$302&amp;БВ!$BW$4:$BW$302&amp;БВ!$BY$4:$BY$302&amp;БВ!$CA$4:$CA$302&amp;БВ!$CC$4:$CC$302,0)),IFERROR(INDEX('24v'!$O$4:$O$302,MATCH(C23&amp;D23&amp;F23&amp;H23&amp;J23,'24v'!$E$4:$E$302&amp;'24v'!$G$4:$G$302&amp;'24v'!$I$4:$I$302&amp;'24v'!$K$4:$K$302&amp;'24v'!$M$4:$M$302,0)),IFERROR(INDEX('24v'!$AF$4:$AF$302,MATCH(C23&amp;D23&amp;F23&amp;H23&amp;J23,'24v'!$V$4:$V$302&amp;'24v'!$X$4:$X$302&amp;'24v'!$Z$4:$Z$302&amp;'24v'!$AB$4:$AB$302&amp;'24v'!$AD$4:$AD$302,0)),IFERROR(INDEX('24v'!$AW$4:$AW$302,MATCH(C23&amp;D23&amp;F23&amp;H23&amp;J23,'24v'!$AM$4:$AM$302&amp;'24v'!$AO$4:$AO$302&amp;'24v'!$AQ$4:$AQ$302&amp;'24v'!$AS$4:$AS$302&amp;'24v'!$AU$4:$AU$302,0)),IFERROR(INDEX('24v'!$BN$4:$BN$302,MATCH(C23&amp;D23&amp;F23&amp;H23&amp;J23,'24v'!$BD$4:$BD$302&amp;'24v'!$BF$4:$BF$302&amp;'24v'!$BH$4:$BH$302&amp;'24v'!$BJ$4:$BJ$302&amp;'24v'!$BL$4:$BL$302,0)),IFERROR(INDEX('24v'!$CE$4:$CE$302,MATCH(C23&amp;D23&amp;F23&amp;H23&amp;J23,'24v'!$BU$4:$BU$302&amp;'24v'!$BW$4:$BW$302&amp;'24v'!$BY$4:$BY$302&amp;'24v'!$CA$4:$CA$302&amp;'24v'!$CC$4:$CC$302,0)),"Модель отсутствует")))))))))))</f>
        <v/>
      </c>
      <c r="M23" s="48" t="str">
        <f t="array" ref="M23">IF(B23="","",IFERROR(INDEX(БВ!$P$4:$P$302,MATCH(C23&amp;D23&amp;F23&amp;H23&amp;J23,БВ!$E$4:$E$302&amp;БВ!$G$4:$G$302&amp;БВ!$I$4:$I$302&amp;БВ!$K$4:$K$302&amp;БВ!$M$4:$M$302,0)),IFERROR(INDEX(БВ!$AG$4:$AG$302,MATCH(C23&amp;D23&amp;F23&amp;H23&amp;J23,БВ!#REF!&amp;БВ!$X$4:$X$302&amp;БВ!$Z$4:$Z$302&amp;БВ!$AB$4:$AB$302&amp;БВ!$AD$4:$AD$302,0)),IFERROR(INDEX(БВ!$AX$4:$AX$302,MATCH(C23&amp;D23&amp;F23&amp;H23&amp;J23,БВ!$AM$4:$AM$302&amp;БВ!$AO$4:$AO$302&amp;БВ!$AQ$4:$AQ$302&amp;БВ!$AS$4:$AS$302&amp;БВ!$AU$4:$AU$302,0)),IFERROR(INDEX(БВ!$BO$4:$BO$302,MATCH(C23&amp;D23&amp;F23&amp;H23&amp;J23,БВ!$BD$4:$BD$302&amp;БВ!$BF$4:$BF$302&amp;БВ!$BH$4:$BH$302&amp;БВ!$BJ$4:$BJ$302&amp;БВ!$BL$4:$BL$302,0)),IFERROR(INDEX(БВ!$CF$4:$CF$302,MATCH(C23&amp;D23&amp;F23&amp;H23&amp;J23,БВ!$BU$4:$BU$302&amp;БВ!$BW$4:$BW$302&amp;БВ!$BY$4:$BY$302&amp;БВ!$CA$4:$CA$302&amp;БВ!$CC$4:$CC$302,0)),IFERROR(INDEX('24v'!$P$4:$P$302,MATCH(C23&amp;D23&amp;F23&amp;H23&amp;J23,'24v'!$E$4:$E$302&amp;'24v'!$G$4:$G$302&amp;'24v'!$I$4:$I$302&amp;'24v'!$K$4:$K$302&amp;'24v'!$M$4:$M$302,0)),IFERROR(INDEX('24v'!$AG$4:$AG$302,MATCH(C23&amp;D23&amp;F23&amp;H23&amp;J23,'24v'!$V$4:$V$302&amp;'24v'!$X$4:$X$302&amp;'24v'!$Z$4:$Z$302&amp;'24v'!$AB$4:$AB$302&amp;'24v'!$AD$4:$AD$302,0)),IFERROR(INDEX('24v'!$AX$4:$AX$302,MATCH(C23&amp;D23&amp;F23&amp;H23&amp;J23,'24v'!$AM$4:$AM$302&amp;'24v'!$AO$4:$AO$302&amp;'24v'!$AQ$4:$AQ$302&amp;'24v'!$AS$4:$AS$302&amp;'24v'!$AU$4:$AU$302,0)),IFERROR(INDEX('24v'!$BO$4:$BO$302,MATCH(C23&amp;D23&amp;F23&amp;H23&amp;J23,'24v'!$BD$4:$BD$302&amp;'24v'!$BF$4:$BF$302&amp;'24v'!$BH$4:$BH$302&amp;'24v'!$BJ$4:$BJ$302&amp;'24v'!$BL$4:$BL$302,0)),IFERROR(INDEX('24v'!$CF$4:$CF$302,MATCH(C23&amp;D23&amp;F23&amp;H23&amp;J23,'24v'!$BU$4:$BU$302&amp;'24v'!$BW$4:$BW$302&amp;'24v'!$BY$4:$BY$302&amp;'24v'!$CA$4:$CA$302&amp;'24v'!$CC$4:$CC$302,0)),"Модель отсутствует")))))))))))</f>
        <v/>
      </c>
      <c r="N23" s="49" t="str">
        <f t="array" ref="N23">IF(B23="","",IFERROR(INDEX(БВ!$Q$4:$Q$302,MATCH(C23&amp;D23&amp;F23&amp;H23&amp;J23,БВ!$E$4:$E$302&amp;БВ!$G$4:$G$302&amp;БВ!$I$4:$I$302&amp;БВ!$K$4:$K$302&amp;БВ!$M$4:$M$302,0)),IFERROR(INDEX(БВ!$AH$4:$AH$302,MATCH(C23&amp;D23&amp;F23&amp;H23&amp;J23,БВ!#REF!&amp;БВ!$X$4:$X$302&amp;БВ!$Z$4:$Z$302&amp;БВ!$AB$4:$AB$302&amp;БВ!$AD$4:$AD$302,0)),IFERROR(INDEX(БВ!$AY$4:$AY$302,MATCH(C23&amp;D23&amp;F23&amp;H23&amp;J23,БВ!$AM$4:$AM$302&amp;БВ!$AO$4:$AO$302&amp;БВ!$AQ$4:$AQ$302&amp;БВ!$AS$4:$AS$302&amp;БВ!$AU$4:$AU$302,0)),IFERROR(INDEX(БВ!$BP$4:$BP$302,MATCH(C23&amp;D23&amp;F23&amp;H23&amp;J23,БВ!$BD$4:$BD$302&amp;БВ!$BF$4:$BF$302&amp;БВ!$BH$4:$BH$302&amp;БВ!$BJ$4:$BJ$302&amp;БВ!$BL$4:$BL$302,0)),IFERROR(INDEX(БВ!$CG$4:$CG$302,MATCH(C23&amp;D23&amp;F23&amp;H23&amp;J23,БВ!$BU$4:$BU$302&amp;БВ!$BW$4:$BW$302&amp;БВ!$BY$4:$BY$302&amp;БВ!$CA$4:$CA$302&amp;БВ!$CC$4:$CC$302,0)),IFERROR(INDEX('24v'!$Q$4:$Q$302,MATCH(C23&amp;D23&amp;F23&amp;H23&amp;J23,'24v'!$E$4:$E$302&amp;'24v'!$G$4:$G$302&amp;'24v'!$I$4:$I$302&amp;'24v'!$K$4:$K$302&amp;'24v'!$M$4:$M$302,0)),IFERROR(INDEX('24v'!$AH$4:$AH$302,MATCH(C23&amp;D23&amp;F23&amp;H23&amp;J23,'24v'!$V$4:$V$302&amp;'24v'!$X$4:$X$302&amp;'24v'!$Z$4:$Z$302&amp;'24v'!$AB$4:$AB$302&amp;'24v'!$AD$4:$AD$302,0)),IFERROR(INDEX('24v'!$AY$4:$AY$302,MATCH(C23&amp;D23&amp;F23&amp;H23&amp;J23,'24v'!$AM$4:$AM$302&amp;'24v'!$AO$4:$AO$302&amp;'24v'!$AQ$4:$AQ$302&amp;'24v'!$AS$4:$AS$302&amp;'24v'!$AU$4:$AU$302,0)),IFERROR(INDEX('24v'!$BP$4:$BP$302,MATCH(C23&amp;D23&amp;F23&amp;H23&amp;J23,'24v'!$BD$4:$BD$302&amp;'24v'!$BF$4:$BF$302&amp;'24v'!$BH$4:$BH$302&amp;'24v'!$BJ$4:$BJ$302&amp;'24v'!$BL$4:$BL$302,0)),IFERROR(INDEX('24v'!$CG$4:$CG$302,MATCH(C23&amp;D23&amp;F23&amp;H23&amp;J23,'24v'!$BU$4:$BU$302&amp;'24v'!$BW$4:$BW$302&amp;'24v'!$BY$4:$BY$302&amp;'24v'!$CA$4:$CA$302&amp;'24v'!$CC$4:$CC$302,0)),"Модель отсутствует")))))))))))</f>
        <v/>
      </c>
      <c r="O23" s="50" t="str">
        <f t="array" ref="O23">IF(B23="","",IFERROR(INDEX(БВ!$R$4:$R$302,MATCH(F23&amp;H23,БВ!$I$4:$I$302&amp;БВ!$K$4:$K$302,0)),"Модель отсутствует"))</f>
        <v/>
      </c>
      <c r="P23" s="51" t="str">
        <f t="shared" si="0"/>
        <v/>
      </c>
      <c r="V23">
        <v>1500</v>
      </c>
    </row>
    <row r="24" spans="1:22" ht="21.75" customHeight="1" thickBot="1" x14ac:dyDescent="0.3">
      <c r="A24">
        <v>20</v>
      </c>
      <c r="B24" s="62"/>
      <c r="C24" s="56"/>
      <c r="D24" s="44"/>
      <c r="E24" s="44"/>
      <c r="F24" s="44"/>
      <c r="G24" s="44"/>
      <c r="H24" s="45"/>
      <c r="I24" s="44"/>
      <c r="J24" s="46"/>
      <c r="K24" s="57"/>
      <c r="L24" s="47" t="str">
        <f t="array" ref="L24">IF(B24="","",IFERROR(INDEX(БВ!$O$4:$O$302,MATCH(C24&amp;D24&amp;F24&amp;H24&amp;J24,БВ!$E$4:$E$302&amp;БВ!$G$4:$G$302&amp;БВ!$I$4:$I$302&amp;БВ!$K$4:$K$302&amp;БВ!$M$4:$M$302,0)),IFERROR(INDEX(БВ!$AF$4:$AF$302,MATCH(C24&amp;D24&amp;F24&amp;H24&amp;J24,БВ!#REF!&amp;БВ!$X$4:$X$302&amp;БВ!$Z$4:$Z$302&amp;БВ!$AB$4:$AB$302&amp;БВ!$AD$4:$AD$302,0)),IFERROR(INDEX(БВ!$AW$4:$AW$302,MATCH(C24&amp;D24&amp;F24&amp;H24&amp;J24,БВ!$AM$4:$AM$302&amp;БВ!$AO$4:$AO$302&amp;БВ!$AQ$4:$AQ$302&amp;БВ!$AS$4:$AS$302&amp;БВ!$AU$4:$AU$302,0)),IFERROR(INDEX(БВ!$BN$4:$BN$302,MATCH(C24&amp;D24&amp;F24&amp;H24&amp;J24,БВ!$BD$4:$BD$302&amp;БВ!$BF$4:$BF$302&amp;БВ!$BH$4:$BH$302&amp;БВ!$BJ$4:$BJ$302&amp;БВ!$BL$4:$BL$302,0)),IFERROR(INDEX(БВ!$CE$4:$CE$302,MATCH(C24&amp;D24&amp;F24&amp;H24&amp;J24,БВ!$BU$4:$BU$302&amp;БВ!$BW$4:$BW$302&amp;БВ!$BY$4:$BY$302&amp;БВ!$CA$4:$CA$302&amp;БВ!$CC$4:$CC$302,0)),IFERROR(INDEX('24v'!$O$4:$O$302,MATCH(C24&amp;D24&amp;F24&amp;H24&amp;J24,'24v'!$E$4:$E$302&amp;'24v'!$G$4:$G$302&amp;'24v'!$I$4:$I$302&amp;'24v'!$K$4:$K$302&amp;'24v'!$M$4:$M$302,0)),IFERROR(INDEX('24v'!$AF$4:$AF$302,MATCH(C24&amp;D24&amp;F24&amp;H24&amp;J24,'24v'!$V$4:$V$302&amp;'24v'!$X$4:$X$302&amp;'24v'!$Z$4:$Z$302&amp;'24v'!$AB$4:$AB$302&amp;'24v'!$AD$4:$AD$302,0)),IFERROR(INDEX('24v'!$AW$4:$AW$302,MATCH(C24&amp;D24&amp;F24&amp;H24&amp;J24,'24v'!$AM$4:$AM$302&amp;'24v'!$AO$4:$AO$302&amp;'24v'!$AQ$4:$AQ$302&amp;'24v'!$AS$4:$AS$302&amp;'24v'!$AU$4:$AU$302,0)),IFERROR(INDEX('24v'!$BN$4:$BN$302,MATCH(C24&amp;D24&amp;F24&amp;H24&amp;J24,'24v'!$BD$4:$BD$302&amp;'24v'!$BF$4:$BF$302&amp;'24v'!$BH$4:$BH$302&amp;'24v'!$BJ$4:$BJ$302&amp;'24v'!$BL$4:$BL$302,0)),IFERROR(INDEX('24v'!$CE$4:$CE$302,MATCH(C24&amp;D24&amp;F24&amp;H24&amp;J24,'24v'!$BU$4:$BU$302&amp;'24v'!$BW$4:$BW$302&amp;'24v'!$BY$4:$BY$302&amp;'24v'!$CA$4:$CA$302&amp;'24v'!$CC$4:$CC$302,0)),"Модель отсутствует")))))))))))</f>
        <v/>
      </c>
      <c r="M24" s="48" t="str">
        <f t="array" ref="M24">IF(B24="","",IFERROR(INDEX(БВ!$P$4:$P$302,MATCH(C24&amp;D24&amp;F24&amp;H24&amp;J24,БВ!$E$4:$E$302&amp;БВ!$G$4:$G$302&amp;БВ!$I$4:$I$302&amp;БВ!$K$4:$K$302&amp;БВ!$M$4:$M$302,0)),IFERROR(INDEX(БВ!$AG$4:$AG$302,MATCH(C24&amp;D24&amp;F24&amp;H24&amp;J24,БВ!#REF!&amp;БВ!$X$4:$X$302&amp;БВ!$Z$4:$Z$302&amp;БВ!$AB$4:$AB$302&amp;БВ!$AD$4:$AD$302,0)),IFERROR(INDEX(БВ!$AX$4:$AX$302,MATCH(C24&amp;D24&amp;F24&amp;H24&amp;J24,БВ!$AM$4:$AM$302&amp;БВ!$AO$4:$AO$302&amp;БВ!$AQ$4:$AQ$302&amp;БВ!$AS$4:$AS$302&amp;БВ!$AU$4:$AU$302,0)),IFERROR(INDEX(БВ!$BO$4:$BO$302,MATCH(C24&amp;D24&amp;F24&amp;H24&amp;J24,БВ!$BD$4:$BD$302&amp;БВ!$BF$4:$BF$302&amp;БВ!$BH$4:$BH$302&amp;БВ!$BJ$4:$BJ$302&amp;БВ!$BL$4:$BL$302,0)),IFERROR(INDEX(БВ!$CF$4:$CF$302,MATCH(C24&amp;D24&amp;F24&amp;H24&amp;J24,БВ!$BU$4:$BU$302&amp;БВ!$BW$4:$BW$302&amp;БВ!$BY$4:$BY$302&amp;БВ!$CA$4:$CA$302&amp;БВ!$CC$4:$CC$302,0)),IFERROR(INDEX('24v'!$P$4:$P$302,MATCH(C24&amp;D24&amp;F24&amp;H24&amp;J24,'24v'!$E$4:$E$302&amp;'24v'!$G$4:$G$302&amp;'24v'!$I$4:$I$302&amp;'24v'!$K$4:$K$302&amp;'24v'!$M$4:$M$302,0)),IFERROR(INDEX('24v'!$AG$4:$AG$302,MATCH(C24&amp;D24&amp;F24&amp;H24&amp;J24,'24v'!$V$4:$V$302&amp;'24v'!$X$4:$X$302&amp;'24v'!$Z$4:$Z$302&amp;'24v'!$AB$4:$AB$302&amp;'24v'!$AD$4:$AD$302,0)),IFERROR(INDEX('24v'!$AX$4:$AX$302,MATCH(C24&amp;D24&amp;F24&amp;H24&amp;J24,'24v'!$AM$4:$AM$302&amp;'24v'!$AO$4:$AO$302&amp;'24v'!$AQ$4:$AQ$302&amp;'24v'!$AS$4:$AS$302&amp;'24v'!$AU$4:$AU$302,0)),IFERROR(INDEX('24v'!$BO$4:$BO$302,MATCH(C24&amp;D24&amp;F24&amp;H24&amp;J24,'24v'!$BD$4:$BD$302&amp;'24v'!$BF$4:$BF$302&amp;'24v'!$BH$4:$BH$302&amp;'24v'!$BJ$4:$BJ$302&amp;'24v'!$BL$4:$BL$302,0)),IFERROR(INDEX('24v'!$CF$4:$CF$302,MATCH(C24&amp;D24&amp;F24&amp;H24&amp;J24,'24v'!$BU$4:$BU$302&amp;'24v'!$BW$4:$BW$302&amp;'24v'!$BY$4:$BY$302&amp;'24v'!$CA$4:$CA$302&amp;'24v'!$CC$4:$CC$302,0)),"Модель отсутствует")))))))))))</f>
        <v/>
      </c>
      <c r="N24" s="49" t="str">
        <f t="array" ref="N24">IF(B24="","",IFERROR(INDEX(БВ!$Q$4:$Q$302,MATCH(C24&amp;D24&amp;F24&amp;H24&amp;J24,БВ!$E$4:$E$302&amp;БВ!$G$4:$G$302&amp;БВ!$I$4:$I$302&amp;БВ!$K$4:$K$302&amp;БВ!$M$4:$M$302,0)),IFERROR(INDEX(БВ!$AH$4:$AH$302,MATCH(C24&amp;D24&amp;F24&amp;H24&amp;J24,БВ!#REF!&amp;БВ!$X$4:$X$302&amp;БВ!$Z$4:$Z$302&amp;БВ!$AB$4:$AB$302&amp;БВ!$AD$4:$AD$302,0)),IFERROR(INDEX(БВ!$AY$4:$AY$302,MATCH(C24&amp;D24&amp;F24&amp;H24&amp;J24,БВ!$AM$4:$AM$302&amp;БВ!$AO$4:$AO$302&amp;БВ!$AQ$4:$AQ$302&amp;БВ!$AS$4:$AS$302&amp;БВ!$AU$4:$AU$302,0)),IFERROR(INDEX(БВ!$BP$4:$BP$302,MATCH(C24&amp;D24&amp;F24&amp;H24&amp;J24,БВ!$BD$4:$BD$302&amp;БВ!$BF$4:$BF$302&amp;БВ!$BH$4:$BH$302&amp;БВ!$BJ$4:$BJ$302&amp;БВ!$BL$4:$BL$302,0)),IFERROR(INDEX(БВ!$CG$4:$CG$302,MATCH(C24&amp;D24&amp;F24&amp;H24&amp;J24,БВ!$BU$4:$BU$302&amp;БВ!$BW$4:$BW$302&amp;БВ!$BY$4:$BY$302&amp;БВ!$CA$4:$CA$302&amp;БВ!$CC$4:$CC$302,0)),IFERROR(INDEX('24v'!$Q$4:$Q$302,MATCH(C24&amp;D24&amp;F24&amp;H24&amp;J24,'24v'!$E$4:$E$302&amp;'24v'!$G$4:$G$302&amp;'24v'!$I$4:$I$302&amp;'24v'!$K$4:$K$302&amp;'24v'!$M$4:$M$302,0)),IFERROR(INDEX('24v'!$AH$4:$AH$302,MATCH(C24&amp;D24&amp;F24&amp;H24&amp;J24,'24v'!$V$4:$V$302&amp;'24v'!$X$4:$X$302&amp;'24v'!$Z$4:$Z$302&amp;'24v'!$AB$4:$AB$302&amp;'24v'!$AD$4:$AD$302,0)),IFERROR(INDEX('24v'!$AY$4:$AY$302,MATCH(C24&amp;D24&amp;F24&amp;H24&amp;J24,'24v'!$AM$4:$AM$302&amp;'24v'!$AO$4:$AO$302&amp;'24v'!$AQ$4:$AQ$302&amp;'24v'!$AS$4:$AS$302&amp;'24v'!$AU$4:$AU$302,0)),IFERROR(INDEX('24v'!$BP$4:$BP$302,MATCH(C24&amp;D24&amp;F24&amp;H24&amp;J24,'24v'!$BD$4:$BD$302&amp;'24v'!$BF$4:$BF$302&amp;'24v'!$BH$4:$BH$302&amp;'24v'!$BJ$4:$BJ$302&amp;'24v'!$BL$4:$BL$302,0)),IFERROR(INDEX('24v'!$CG$4:$CG$302,MATCH(C24&amp;D24&amp;F24&amp;H24&amp;J24,'24v'!$BU$4:$BU$302&amp;'24v'!$BW$4:$BW$302&amp;'24v'!$BY$4:$BY$302&amp;'24v'!$CA$4:$CA$302&amp;'24v'!$CC$4:$CC$302,0)),"Модель отсутствует")))))))))))</f>
        <v/>
      </c>
      <c r="O24" s="50" t="str">
        <f t="array" ref="O24">IF(B24="","",IFERROR(INDEX(БВ!$R$4:$R$302,MATCH(F24&amp;H24,БВ!$I$4:$I$302&amp;БВ!$K$4:$K$302,0)),"Модель отсутствует"))</f>
        <v/>
      </c>
      <c r="P24" s="51" t="str">
        <f t="shared" si="0"/>
        <v/>
      </c>
      <c r="V24">
        <v>1550</v>
      </c>
    </row>
    <row r="25" spans="1:22" ht="21.75" customHeight="1" thickBot="1" x14ac:dyDescent="0.3">
      <c r="A25">
        <v>21</v>
      </c>
      <c r="B25" s="62"/>
      <c r="C25" s="56"/>
      <c r="D25" s="44"/>
      <c r="E25" s="44"/>
      <c r="F25" s="44"/>
      <c r="G25" s="44"/>
      <c r="H25" s="45"/>
      <c r="I25" s="44"/>
      <c r="J25" s="46"/>
      <c r="K25" s="57"/>
      <c r="L25" s="47" t="str">
        <f t="array" ref="L25">IF(B25="","",IFERROR(INDEX(БВ!$O$4:$O$302,MATCH(C25&amp;D25&amp;F25&amp;H25&amp;J25,БВ!$E$4:$E$302&amp;БВ!$G$4:$G$302&amp;БВ!$I$4:$I$302&amp;БВ!$K$4:$K$302&amp;БВ!$M$4:$M$302,0)),IFERROR(INDEX(БВ!$AF$4:$AF$302,MATCH(C25&amp;D25&amp;F25&amp;H25&amp;J25,БВ!#REF!&amp;БВ!$X$4:$X$302&amp;БВ!$Z$4:$Z$302&amp;БВ!$AB$4:$AB$302&amp;БВ!$AD$4:$AD$302,0)),IFERROR(INDEX(БВ!$AW$4:$AW$302,MATCH(C25&amp;D25&amp;F25&amp;H25&amp;J25,БВ!$AM$4:$AM$302&amp;БВ!$AO$4:$AO$302&amp;БВ!$AQ$4:$AQ$302&amp;БВ!$AS$4:$AS$302&amp;БВ!$AU$4:$AU$302,0)),IFERROR(INDEX(БВ!$BN$4:$BN$302,MATCH(C25&amp;D25&amp;F25&amp;H25&amp;J25,БВ!$BD$4:$BD$302&amp;БВ!$BF$4:$BF$302&amp;БВ!$BH$4:$BH$302&amp;БВ!$BJ$4:$BJ$302&amp;БВ!$BL$4:$BL$302,0)),IFERROR(INDEX(БВ!$CE$4:$CE$302,MATCH(C25&amp;D25&amp;F25&amp;H25&amp;J25,БВ!$BU$4:$BU$302&amp;БВ!$BW$4:$BW$302&amp;БВ!$BY$4:$BY$302&amp;БВ!$CA$4:$CA$302&amp;БВ!$CC$4:$CC$302,0)),IFERROR(INDEX('24v'!$O$4:$O$302,MATCH(C25&amp;D25&amp;F25&amp;H25&amp;J25,'24v'!$E$4:$E$302&amp;'24v'!$G$4:$G$302&amp;'24v'!$I$4:$I$302&amp;'24v'!$K$4:$K$302&amp;'24v'!$M$4:$M$302,0)),IFERROR(INDEX('24v'!$AF$4:$AF$302,MATCH(C25&amp;D25&amp;F25&amp;H25&amp;J25,'24v'!$V$4:$V$302&amp;'24v'!$X$4:$X$302&amp;'24v'!$Z$4:$Z$302&amp;'24v'!$AB$4:$AB$302&amp;'24v'!$AD$4:$AD$302,0)),IFERROR(INDEX('24v'!$AW$4:$AW$302,MATCH(C25&amp;D25&amp;F25&amp;H25&amp;J25,'24v'!$AM$4:$AM$302&amp;'24v'!$AO$4:$AO$302&amp;'24v'!$AQ$4:$AQ$302&amp;'24v'!$AS$4:$AS$302&amp;'24v'!$AU$4:$AU$302,0)),IFERROR(INDEX('24v'!$BN$4:$BN$302,MATCH(C25&amp;D25&amp;F25&amp;H25&amp;J25,'24v'!$BD$4:$BD$302&amp;'24v'!$BF$4:$BF$302&amp;'24v'!$BH$4:$BH$302&amp;'24v'!$BJ$4:$BJ$302&amp;'24v'!$BL$4:$BL$302,0)),IFERROR(INDEX('24v'!$CE$4:$CE$302,MATCH(C25&amp;D25&amp;F25&amp;H25&amp;J25,'24v'!$BU$4:$BU$302&amp;'24v'!$BW$4:$BW$302&amp;'24v'!$BY$4:$BY$302&amp;'24v'!$CA$4:$CA$302&amp;'24v'!$CC$4:$CC$302,0)),"Модель отсутствует")))))))))))</f>
        <v/>
      </c>
      <c r="M25" s="48" t="str">
        <f t="array" ref="M25">IF(B25="","",IFERROR(INDEX(БВ!$P$4:$P$302,MATCH(C25&amp;D25&amp;F25&amp;H25&amp;J25,БВ!$E$4:$E$302&amp;БВ!$G$4:$G$302&amp;БВ!$I$4:$I$302&amp;БВ!$K$4:$K$302&amp;БВ!$M$4:$M$302,0)),IFERROR(INDEX(БВ!$AG$4:$AG$302,MATCH(C25&amp;D25&amp;F25&amp;H25&amp;J25,БВ!#REF!&amp;БВ!$X$4:$X$302&amp;БВ!$Z$4:$Z$302&amp;БВ!$AB$4:$AB$302&amp;БВ!$AD$4:$AD$302,0)),IFERROR(INDEX(БВ!$AX$4:$AX$302,MATCH(C25&amp;D25&amp;F25&amp;H25&amp;J25,БВ!$AM$4:$AM$302&amp;БВ!$AO$4:$AO$302&amp;БВ!$AQ$4:$AQ$302&amp;БВ!$AS$4:$AS$302&amp;БВ!$AU$4:$AU$302,0)),IFERROR(INDEX(БВ!$BO$4:$BO$302,MATCH(C25&amp;D25&amp;F25&amp;H25&amp;J25,БВ!$BD$4:$BD$302&amp;БВ!$BF$4:$BF$302&amp;БВ!$BH$4:$BH$302&amp;БВ!$BJ$4:$BJ$302&amp;БВ!$BL$4:$BL$302,0)),IFERROR(INDEX(БВ!$CF$4:$CF$302,MATCH(C25&amp;D25&amp;F25&amp;H25&amp;J25,БВ!$BU$4:$BU$302&amp;БВ!$BW$4:$BW$302&amp;БВ!$BY$4:$BY$302&amp;БВ!$CA$4:$CA$302&amp;БВ!$CC$4:$CC$302,0)),IFERROR(INDEX('24v'!$P$4:$P$302,MATCH(C25&amp;D25&amp;F25&amp;H25&amp;J25,'24v'!$E$4:$E$302&amp;'24v'!$G$4:$G$302&amp;'24v'!$I$4:$I$302&amp;'24v'!$K$4:$K$302&amp;'24v'!$M$4:$M$302,0)),IFERROR(INDEX('24v'!$AG$4:$AG$302,MATCH(C25&amp;D25&amp;F25&amp;H25&amp;J25,'24v'!$V$4:$V$302&amp;'24v'!$X$4:$X$302&amp;'24v'!$Z$4:$Z$302&amp;'24v'!$AB$4:$AB$302&amp;'24v'!$AD$4:$AD$302,0)),IFERROR(INDEX('24v'!$AX$4:$AX$302,MATCH(C25&amp;D25&amp;F25&amp;H25&amp;J25,'24v'!$AM$4:$AM$302&amp;'24v'!$AO$4:$AO$302&amp;'24v'!$AQ$4:$AQ$302&amp;'24v'!$AS$4:$AS$302&amp;'24v'!$AU$4:$AU$302,0)),IFERROR(INDEX('24v'!$BO$4:$BO$302,MATCH(C25&amp;D25&amp;F25&amp;H25&amp;J25,'24v'!$BD$4:$BD$302&amp;'24v'!$BF$4:$BF$302&amp;'24v'!$BH$4:$BH$302&amp;'24v'!$BJ$4:$BJ$302&amp;'24v'!$BL$4:$BL$302,0)),IFERROR(INDEX('24v'!$CF$4:$CF$302,MATCH(C25&amp;D25&amp;F25&amp;H25&amp;J25,'24v'!$BU$4:$BU$302&amp;'24v'!$BW$4:$BW$302&amp;'24v'!$BY$4:$BY$302&amp;'24v'!$CA$4:$CA$302&amp;'24v'!$CC$4:$CC$302,0)),"Модель отсутствует")))))))))))</f>
        <v/>
      </c>
      <c r="N25" s="49" t="str">
        <f t="array" ref="N25">IF(B25="","",IFERROR(INDEX(БВ!$Q$4:$Q$302,MATCH(C25&amp;D25&amp;F25&amp;H25&amp;J25,БВ!$E$4:$E$302&amp;БВ!$G$4:$G$302&amp;БВ!$I$4:$I$302&amp;БВ!$K$4:$K$302&amp;БВ!$M$4:$M$302,0)),IFERROR(INDEX(БВ!$AH$4:$AH$302,MATCH(C25&amp;D25&amp;F25&amp;H25&amp;J25,БВ!#REF!&amp;БВ!$X$4:$X$302&amp;БВ!$Z$4:$Z$302&amp;БВ!$AB$4:$AB$302&amp;БВ!$AD$4:$AD$302,0)),IFERROR(INDEX(БВ!$AY$4:$AY$302,MATCH(C25&amp;D25&amp;F25&amp;H25&amp;J25,БВ!$AM$4:$AM$302&amp;БВ!$AO$4:$AO$302&amp;БВ!$AQ$4:$AQ$302&amp;БВ!$AS$4:$AS$302&amp;БВ!$AU$4:$AU$302,0)),IFERROR(INDEX(БВ!$BP$4:$BP$302,MATCH(C25&amp;D25&amp;F25&amp;H25&amp;J25,БВ!$BD$4:$BD$302&amp;БВ!$BF$4:$BF$302&amp;БВ!$BH$4:$BH$302&amp;БВ!$BJ$4:$BJ$302&amp;БВ!$BL$4:$BL$302,0)),IFERROR(INDEX(БВ!$CG$4:$CG$302,MATCH(C25&amp;D25&amp;F25&amp;H25&amp;J25,БВ!$BU$4:$BU$302&amp;БВ!$BW$4:$BW$302&amp;БВ!$BY$4:$BY$302&amp;БВ!$CA$4:$CA$302&amp;БВ!$CC$4:$CC$302,0)),IFERROR(INDEX('24v'!$Q$4:$Q$302,MATCH(C25&amp;D25&amp;F25&amp;H25&amp;J25,'24v'!$E$4:$E$302&amp;'24v'!$G$4:$G$302&amp;'24v'!$I$4:$I$302&amp;'24v'!$K$4:$K$302&amp;'24v'!$M$4:$M$302,0)),IFERROR(INDEX('24v'!$AH$4:$AH$302,MATCH(C25&amp;D25&amp;F25&amp;H25&amp;J25,'24v'!$V$4:$V$302&amp;'24v'!$X$4:$X$302&amp;'24v'!$Z$4:$Z$302&amp;'24v'!$AB$4:$AB$302&amp;'24v'!$AD$4:$AD$302,0)),IFERROR(INDEX('24v'!$AY$4:$AY$302,MATCH(C25&amp;D25&amp;F25&amp;H25&amp;J25,'24v'!$AM$4:$AM$302&amp;'24v'!$AO$4:$AO$302&amp;'24v'!$AQ$4:$AQ$302&amp;'24v'!$AS$4:$AS$302&amp;'24v'!$AU$4:$AU$302,0)),IFERROR(INDEX('24v'!$BP$4:$BP$302,MATCH(C25&amp;D25&amp;F25&amp;H25&amp;J25,'24v'!$BD$4:$BD$302&amp;'24v'!$BF$4:$BF$302&amp;'24v'!$BH$4:$BH$302&amp;'24v'!$BJ$4:$BJ$302&amp;'24v'!$BL$4:$BL$302,0)),IFERROR(INDEX('24v'!$CG$4:$CG$302,MATCH(C25&amp;D25&amp;F25&amp;H25&amp;J25,'24v'!$BU$4:$BU$302&amp;'24v'!$BW$4:$BW$302&amp;'24v'!$BY$4:$BY$302&amp;'24v'!$CA$4:$CA$302&amp;'24v'!$CC$4:$CC$302,0)),"Модель отсутствует")))))))))))</f>
        <v/>
      </c>
      <c r="O25" s="50" t="str">
        <f t="array" ref="O25">IF(B25="","",IFERROR(INDEX(БВ!$R$4:$R$302,MATCH(F25&amp;H25,БВ!$I$4:$I$302&amp;БВ!$K$4:$K$302,0)),"Модель отсутствует"))</f>
        <v/>
      </c>
      <c r="P25" s="51" t="str">
        <f t="shared" si="0"/>
        <v/>
      </c>
      <c r="V25">
        <v>1600</v>
      </c>
    </row>
    <row r="26" spans="1:22" ht="21.75" customHeight="1" thickBot="1" x14ac:dyDescent="0.3">
      <c r="A26">
        <v>22</v>
      </c>
      <c r="B26" s="62"/>
      <c r="C26" s="56"/>
      <c r="D26" s="44"/>
      <c r="E26" s="44"/>
      <c r="F26" s="44"/>
      <c r="G26" s="44"/>
      <c r="H26" s="45"/>
      <c r="I26" s="44"/>
      <c r="J26" s="46"/>
      <c r="K26" s="57"/>
      <c r="L26" s="47" t="str">
        <f t="array" ref="L26">IF(B26="","",IFERROR(INDEX(БВ!$O$4:$O$302,MATCH(C26&amp;D26&amp;F26&amp;H26&amp;J26,БВ!$E$4:$E$302&amp;БВ!$G$4:$G$302&amp;БВ!$I$4:$I$302&amp;БВ!$K$4:$K$302&amp;БВ!$M$4:$M$302,0)),IFERROR(INDEX(БВ!$AF$4:$AF$302,MATCH(C26&amp;D26&amp;F26&amp;H26&amp;J26,БВ!#REF!&amp;БВ!$X$4:$X$302&amp;БВ!$Z$4:$Z$302&amp;БВ!$AB$4:$AB$302&amp;БВ!$AD$4:$AD$302,0)),IFERROR(INDEX(БВ!$AW$4:$AW$302,MATCH(C26&amp;D26&amp;F26&amp;H26&amp;J26,БВ!$AM$4:$AM$302&amp;БВ!$AO$4:$AO$302&amp;БВ!$AQ$4:$AQ$302&amp;БВ!$AS$4:$AS$302&amp;БВ!$AU$4:$AU$302,0)),IFERROR(INDEX(БВ!$BN$4:$BN$302,MATCH(C26&amp;D26&amp;F26&amp;H26&amp;J26,БВ!$BD$4:$BD$302&amp;БВ!$BF$4:$BF$302&amp;БВ!$BH$4:$BH$302&amp;БВ!$BJ$4:$BJ$302&amp;БВ!$BL$4:$BL$302,0)),IFERROR(INDEX(БВ!$CE$4:$CE$302,MATCH(C26&amp;D26&amp;F26&amp;H26&amp;J26,БВ!$BU$4:$BU$302&amp;БВ!$BW$4:$BW$302&amp;БВ!$BY$4:$BY$302&amp;БВ!$CA$4:$CA$302&amp;БВ!$CC$4:$CC$302,0)),IFERROR(INDEX('24v'!$O$4:$O$302,MATCH(C26&amp;D26&amp;F26&amp;H26&amp;J26,'24v'!$E$4:$E$302&amp;'24v'!$G$4:$G$302&amp;'24v'!$I$4:$I$302&amp;'24v'!$K$4:$K$302&amp;'24v'!$M$4:$M$302,0)),IFERROR(INDEX('24v'!$AF$4:$AF$302,MATCH(C26&amp;D26&amp;F26&amp;H26&amp;J26,'24v'!$V$4:$V$302&amp;'24v'!$X$4:$X$302&amp;'24v'!$Z$4:$Z$302&amp;'24v'!$AB$4:$AB$302&amp;'24v'!$AD$4:$AD$302,0)),IFERROR(INDEX('24v'!$AW$4:$AW$302,MATCH(C26&amp;D26&amp;F26&amp;H26&amp;J26,'24v'!$AM$4:$AM$302&amp;'24v'!$AO$4:$AO$302&amp;'24v'!$AQ$4:$AQ$302&amp;'24v'!$AS$4:$AS$302&amp;'24v'!$AU$4:$AU$302,0)),IFERROR(INDEX('24v'!$BN$4:$BN$302,MATCH(C26&amp;D26&amp;F26&amp;H26&amp;J26,'24v'!$BD$4:$BD$302&amp;'24v'!$BF$4:$BF$302&amp;'24v'!$BH$4:$BH$302&amp;'24v'!$BJ$4:$BJ$302&amp;'24v'!$BL$4:$BL$302,0)),IFERROR(INDEX('24v'!$CE$4:$CE$302,MATCH(C26&amp;D26&amp;F26&amp;H26&amp;J26,'24v'!$BU$4:$BU$302&amp;'24v'!$BW$4:$BW$302&amp;'24v'!$BY$4:$BY$302&amp;'24v'!$CA$4:$CA$302&amp;'24v'!$CC$4:$CC$302,0)),"Модель отсутствует")))))))))))</f>
        <v/>
      </c>
      <c r="M26" s="48" t="str">
        <f t="array" ref="M26">IF(B26="","",IFERROR(INDEX(БВ!$P$4:$P$302,MATCH(C26&amp;D26&amp;F26&amp;H26&amp;J26,БВ!$E$4:$E$302&amp;БВ!$G$4:$G$302&amp;БВ!$I$4:$I$302&amp;БВ!$K$4:$K$302&amp;БВ!$M$4:$M$302,0)),IFERROR(INDEX(БВ!$AG$4:$AG$302,MATCH(C26&amp;D26&amp;F26&amp;H26&amp;J26,БВ!#REF!&amp;БВ!$X$4:$X$302&amp;БВ!$Z$4:$Z$302&amp;БВ!$AB$4:$AB$302&amp;БВ!$AD$4:$AD$302,0)),IFERROR(INDEX(БВ!$AX$4:$AX$302,MATCH(C26&amp;D26&amp;F26&amp;H26&amp;J26,БВ!$AM$4:$AM$302&amp;БВ!$AO$4:$AO$302&amp;БВ!$AQ$4:$AQ$302&amp;БВ!$AS$4:$AS$302&amp;БВ!$AU$4:$AU$302,0)),IFERROR(INDEX(БВ!$BO$4:$BO$302,MATCH(C26&amp;D26&amp;F26&amp;H26&amp;J26,БВ!$BD$4:$BD$302&amp;БВ!$BF$4:$BF$302&amp;БВ!$BH$4:$BH$302&amp;БВ!$BJ$4:$BJ$302&amp;БВ!$BL$4:$BL$302,0)),IFERROR(INDEX(БВ!$CF$4:$CF$302,MATCH(C26&amp;D26&amp;F26&amp;H26&amp;J26,БВ!$BU$4:$BU$302&amp;БВ!$BW$4:$BW$302&amp;БВ!$BY$4:$BY$302&amp;БВ!$CA$4:$CA$302&amp;БВ!$CC$4:$CC$302,0)),IFERROR(INDEX('24v'!$P$4:$P$302,MATCH(C26&amp;D26&amp;F26&amp;H26&amp;J26,'24v'!$E$4:$E$302&amp;'24v'!$G$4:$G$302&amp;'24v'!$I$4:$I$302&amp;'24v'!$K$4:$K$302&amp;'24v'!$M$4:$M$302,0)),IFERROR(INDEX('24v'!$AG$4:$AG$302,MATCH(C26&amp;D26&amp;F26&amp;H26&amp;J26,'24v'!$V$4:$V$302&amp;'24v'!$X$4:$X$302&amp;'24v'!$Z$4:$Z$302&amp;'24v'!$AB$4:$AB$302&amp;'24v'!$AD$4:$AD$302,0)),IFERROR(INDEX('24v'!$AX$4:$AX$302,MATCH(C26&amp;D26&amp;F26&amp;H26&amp;J26,'24v'!$AM$4:$AM$302&amp;'24v'!$AO$4:$AO$302&amp;'24v'!$AQ$4:$AQ$302&amp;'24v'!$AS$4:$AS$302&amp;'24v'!$AU$4:$AU$302,0)),IFERROR(INDEX('24v'!$BO$4:$BO$302,MATCH(C26&amp;D26&amp;F26&amp;H26&amp;J26,'24v'!$BD$4:$BD$302&amp;'24v'!$BF$4:$BF$302&amp;'24v'!$BH$4:$BH$302&amp;'24v'!$BJ$4:$BJ$302&amp;'24v'!$BL$4:$BL$302,0)),IFERROR(INDEX('24v'!$CF$4:$CF$302,MATCH(C26&amp;D26&amp;F26&amp;H26&amp;J26,'24v'!$BU$4:$BU$302&amp;'24v'!$BW$4:$BW$302&amp;'24v'!$BY$4:$BY$302&amp;'24v'!$CA$4:$CA$302&amp;'24v'!$CC$4:$CC$302,0)),"Модель отсутствует")))))))))))</f>
        <v/>
      </c>
      <c r="N26" s="49" t="str">
        <f t="array" ref="N26">IF(B26="","",IFERROR(INDEX(БВ!$Q$4:$Q$302,MATCH(C26&amp;D26&amp;F26&amp;H26&amp;J26,БВ!$E$4:$E$302&amp;БВ!$G$4:$G$302&amp;БВ!$I$4:$I$302&amp;БВ!$K$4:$K$302&amp;БВ!$M$4:$M$302,0)),IFERROR(INDEX(БВ!$AH$4:$AH$302,MATCH(C26&amp;D26&amp;F26&amp;H26&amp;J26,БВ!#REF!&amp;БВ!$X$4:$X$302&amp;БВ!$Z$4:$Z$302&amp;БВ!$AB$4:$AB$302&amp;БВ!$AD$4:$AD$302,0)),IFERROR(INDEX(БВ!$AY$4:$AY$302,MATCH(C26&amp;D26&amp;F26&amp;H26&amp;J26,БВ!$AM$4:$AM$302&amp;БВ!$AO$4:$AO$302&amp;БВ!$AQ$4:$AQ$302&amp;БВ!$AS$4:$AS$302&amp;БВ!$AU$4:$AU$302,0)),IFERROR(INDEX(БВ!$BP$4:$BP$302,MATCH(C26&amp;D26&amp;F26&amp;H26&amp;J26,БВ!$BD$4:$BD$302&amp;БВ!$BF$4:$BF$302&amp;БВ!$BH$4:$BH$302&amp;БВ!$BJ$4:$BJ$302&amp;БВ!$BL$4:$BL$302,0)),IFERROR(INDEX(БВ!$CG$4:$CG$302,MATCH(C26&amp;D26&amp;F26&amp;H26&amp;J26,БВ!$BU$4:$BU$302&amp;БВ!$BW$4:$BW$302&amp;БВ!$BY$4:$BY$302&amp;БВ!$CA$4:$CA$302&amp;БВ!$CC$4:$CC$302,0)),IFERROR(INDEX('24v'!$Q$4:$Q$302,MATCH(C26&amp;D26&amp;F26&amp;H26&amp;J26,'24v'!$E$4:$E$302&amp;'24v'!$G$4:$G$302&amp;'24v'!$I$4:$I$302&amp;'24v'!$K$4:$K$302&amp;'24v'!$M$4:$M$302,0)),IFERROR(INDEX('24v'!$AH$4:$AH$302,MATCH(C26&amp;D26&amp;F26&amp;H26&amp;J26,'24v'!$V$4:$V$302&amp;'24v'!$X$4:$X$302&amp;'24v'!$Z$4:$Z$302&amp;'24v'!$AB$4:$AB$302&amp;'24v'!$AD$4:$AD$302,0)),IFERROR(INDEX('24v'!$AY$4:$AY$302,MATCH(C26&amp;D26&amp;F26&amp;H26&amp;J26,'24v'!$AM$4:$AM$302&amp;'24v'!$AO$4:$AO$302&amp;'24v'!$AQ$4:$AQ$302&amp;'24v'!$AS$4:$AS$302&amp;'24v'!$AU$4:$AU$302,0)),IFERROR(INDEX('24v'!$BP$4:$BP$302,MATCH(C26&amp;D26&amp;F26&amp;H26&amp;J26,'24v'!$BD$4:$BD$302&amp;'24v'!$BF$4:$BF$302&amp;'24v'!$BH$4:$BH$302&amp;'24v'!$BJ$4:$BJ$302&amp;'24v'!$BL$4:$BL$302,0)),IFERROR(INDEX('24v'!$CG$4:$CG$302,MATCH(C26&amp;D26&amp;F26&amp;H26&amp;J26,'24v'!$BU$4:$BU$302&amp;'24v'!$BW$4:$BW$302&amp;'24v'!$BY$4:$BY$302&amp;'24v'!$CA$4:$CA$302&amp;'24v'!$CC$4:$CC$302,0)),"Модель отсутствует")))))))))))</f>
        <v/>
      </c>
      <c r="O26" s="50" t="str">
        <f t="array" ref="O26">IF(B26="","",IFERROR(INDEX(БВ!$R$4:$R$302,MATCH(F26&amp;H26,БВ!$I$4:$I$302&amp;БВ!$K$4:$K$302,0)),"Модель отсутствует"))</f>
        <v/>
      </c>
      <c r="P26" s="51" t="str">
        <f t="shared" si="0"/>
        <v/>
      </c>
      <c r="V26">
        <v>1650</v>
      </c>
    </row>
    <row r="27" spans="1:22" ht="21.75" customHeight="1" thickBot="1" x14ac:dyDescent="0.3">
      <c r="A27">
        <v>23</v>
      </c>
      <c r="B27" s="62"/>
      <c r="C27" s="56"/>
      <c r="D27" s="44"/>
      <c r="E27" s="44"/>
      <c r="F27" s="44"/>
      <c r="G27" s="44"/>
      <c r="H27" s="45"/>
      <c r="I27" s="44"/>
      <c r="J27" s="46"/>
      <c r="K27" s="57"/>
      <c r="L27" s="47" t="str">
        <f t="array" ref="L27">IF(B27="","",IFERROR(INDEX(БВ!$O$4:$O$302,MATCH(C27&amp;D27&amp;F27&amp;H27&amp;J27,БВ!$E$4:$E$302&amp;БВ!$G$4:$G$302&amp;БВ!$I$4:$I$302&amp;БВ!$K$4:$K$302&amp;БВ!$M$4:$M$302,0)),IFERROR(INDEX(БВ!$AF$4:$AF$302,MATCH(C27&amp;D27&amp;F27&amp;H27&amp;J27,БВ!#REF!&amp;БВ!$X$4:$X$302&amp;БВ!$Z$4:$Z$302&amp;БВ!$AB$4:$AB$302&amp;БВ!$AD$4:$AD$302,0)),IFERROR(INDEX(БВ!$AW$4:$AW$302,MATCH(C27&amp;D27&amp;F27&amp;H27&amp;J27,БВ!$AM$4:$AM$302&amp;БВ!$AO$4:$AO$302&amp;БВ!$AQ$4:$AQ$302&amp;БВ!$AS$4:$AS$302&amp;БВ!$AU$4:$AU$302,0)),IFERROR(INDEX(БВ!$BN$4:$BN$302,MATCH(C27&amp;D27&amp;F27&amp;H27&amp;J27,БВ!$BD$4:$BD$302&amp;БВ!$BF$4:$BF$302&amp;БВ!$BH$4:$BH$302&amp;БВ!$BJ$4:$BJ$302&amp;БВ!$BL$4:$BL$302,0)),IFERROR(INDEX(БВ!$CE$4:$CE$302,MATCH(C27&amp;D27&amp;F27&amp;H27&amp;J27,БВ!$BU$4:$BU$302&amp;БВ!$BW$4:$BW$302&amp;БВ!$BY$4:$BY$302&amp;БВ!$CA$4:$CA$302&amp;БВ!$CC$4:$CC$302,0)),IFERROR(INDEX('24v'!$O$4:$O$302,MATCH(C27&amp;D27&amp;F27&amp;H27&amp;J27,'24v'!$E$4:$E$302&amp;'24v'!$G$4:$G$302&amp;'24v'!$I$4:$I$302&amp;'24v'!$K$4:$K$302&amp;'24v'!$M$4:$M$302,0)),IFERROR(INDEX('24v'!$AF$4:$AF$302,MATCH(C27&amp;D27&amp;F27&amp;H27&amp;J27,'24v'!$V$4:$V$302&amp;'24v'!$X$4:$X$302&amp;'24v'!$Z$4:$Z$302&amp;'24v'!$AB$4:$AB$302&amp;'24v'!$AD$4:$AD$302,0)),IFERROR(INDEX('24v'!$AW$4:$AW$302,MATCH(C27&amp;D27&amp;F27&amp;H27&amp;J27,'24v'!$AM$4:$AM$302&amp;'24v'!$AO$4:$AO$302&amp;'24v'!$AQ$4:$AQ$302&amp;'24v'!$AS$4:$AS$302&amp;'24v'!$AU$4:$AU$302,0)),IFERROR(INDEX('24v'!$BN$4:$BN$302,MATCH(C27&amp;D27&amp;F27&amp;H27&amp;J27,'24v'!$BD$4:$BD$302&amp;'24v'!$BF$4:$BF$302&amp;'24v'!$BH$4:$BH$302&amp;'24v'!$BJ$4:$BJ$302&amp;'24v'!$BL$4:$BL$302,0)),IFERROR(INDEX('24v'!$CE$4:$CE$302,MATCH(C27&amp;D27&amp;F27&amp;H27&amp;J27,'24v'!$BU$4:$BU$302&amp;'24v'!$BW$4:$BW$302&amp;'24v'!$BY$4:$BY$302&amp;'24v'!$CA$4:$CA$302&amp;'24v'!$CC$4:$CC$302,0)),"Модель отсутствует")))))))))))</f>
        <v/>
      </c>
      <c r="M27" s="48" t="str">
        <f t="array" ref="M27">IF(B27="","",IFERROR(INDEX(БВ!$P$4:$P$302,MATCH(C27&amp;D27&amp;F27&amp;H27&amp;J27,БВ!$E$4:$E$302&amp;БВ!$G$4:$G$302&amp;БВ!$I$4:$I$302&amp;БВ!$K$4:$K$302&amp;БВ!$M$4:$M$302,0)),IFERROR(INDEX(БВ!$AG$4:$AG$302,MATCH(C27&amp;D27&amp;F27&amp;H27&amp;J27,БВ!#REF!&amp;БВ!$X$4:$X$302&amp;БВ!$Z$4:$Z$302&amp;БВ!$AB$4:$AB$302&amp;БВ!$AD$4:$AD$302,0)),IFERROR(INDEX(БВ!$AX$4:$AX$302,MATCH(C27&amp;D27&amp;F27&amp;H27&amp;J27,БВ!$AM$4:$AM$302&amp;БВ!$AO$4:$AO$302&amp;БВ!$AQ$4:$AQ$302&amp;БВ!$AS$4:$AS$302&amp;БВ!$AU$4:$AU$302,0)),IFERROR(INDEX(БВ!$BO$4:$BO$302,MATCH(C27&amp;D27&amp;F27&amp;H27&amp;J27,БВ!$BD$4:$BD$302&amp;БВ!$BF$4:$BF$302&amp;БВ!$BH$4:$BH$302&amp;БВ!$BJ$4:$BJ$302&amp;БВ!$BL$4:$BL$302,0)),IFERROR(INDEX(БВ!$CF$4:$CF$302,MATCH(C27&amp;D27&amp;F27&amp;H27&amp;J27,БВ!$BU$4:$BU$302&amp;БВ!$BW$4:$BW$302&amp;БВ!$BY$4:$BY$302&amp;БВ!$CA$4:$CA$302&amp;БВ!$CC$4:$CC$302,0)),IFERROR(INDEX('24v'!$P$4:$P$302,MATCH(C27&amp;D27&amp;F27&amp;H27&amp;J27,'24v'!$E$4:$E$302&amp;'24v'!$G$4:$G$302&amp;'24v'!$I$4:$I$302&amp;'24v'!$K$4:$K$302&amp;'24v'!$M$4:$M$302,0)),IFERROR(INDEX('24v'!$AG$4:$AG$302,MATCH(C27&amp;D27&amp;F27&amp;H27&amp;J27,'24v'!$V$4:$V$302&amp;'24v'!$X$4:$X$302&amp;'24v'!$Z$4:$Z$302&amp;'24v'!$AB$4:$AB$302&amp;'24v'!$AD$4:$AD$302,0)),IFERROR(INDEX('24v'!$AX$4:$AX$302,MATCH(C27&amp;D27&amp;F27&amp;H27&amp;J27,'24v'!$AM$4:$AM$302&amp;'24v'!$AO$4:$AO$302&amp;'24v'!$AQ$4:$AQ$302&amp;'24v'!$AS$4:$AS$302&amp;'24v'!$AU$4:$AU$302,0)),IFERROR(INDEX('24v'!$BO$4:$BO$302,MATCH(C27&amp;D27&amp;F27&amp;H27&amp;J27,'24v'!$BD$4:$BD$302&amp;'24v'!$BF$4:$BF$302&amp;'24v'!$BH$4:$BH$302&amp;'24v'!$BJ$4:$BJ$302&amp;'24v'!$BL$4:$BL$302,0)),IFERROR(INDEX('24v'!$CF$4:$CF$302,MATCH(C27&amp;D27&amp;F27&amp;H27&amp;J27,'24v'!$BU$4:$BU$302&amp;'24v'!$BW$4:$BW$302&amp;'24v'!$BY$4:$BY$302&amp;'24v'!$CA$4:$CA$302&amp;'24v'!$CC$4:$CC$302,0)),"Модель отсутствует")))))))))))</f>
        <v/>
      </c>
      <c r="N27" s="49" t="str">
        <f t="array" ref="N27">IF(B27="","",IFERROR(INDEX(БВ!$Q$4:$Q$302,MATCH(C27&amp;D27&amp;F27&amp;H27&amp;J27,БВ!$E$4:$E$302&amp;БВ!$G$4:$G$302&amp;БВ!$I$4:$I$302&amp;БВ!$K$4:$K$302&amp;БВ!$M$4:$M$302,0)),IFERROR(INDEX(БВ!$AH$4:$AH$302,MATCH(C27&amp;D27&amp;F27&amp;H27&amp;J27,БВ!#REF!&amp;БВ!$X$4:$X$302&amp;БВ!$Z$4:$Z$302&amp;БВ!$AB$4:$AB$302&amp;БВ!$AD$4:$AD$302,0)),IFERROR(INDEX(БВ!$AY$4:$AY$302,MATCH(C27&amp;D27&amp;F27&amp;H27&amp;J27,БВ!$AM$4:$AM$302&amp;БВ!$AO$4:$AO$302&amp;БВ!$AQ$4:$AQ$302&amp;БВ!$AS$4:$AS$302&amp;БВ!$AU$4:$AU$302,0)),IFERROR(INDEX(БВ!$BP$4:$BP$302,MATCH(C27&amp;D27&amp;F27&amp;H27&amp;J27,БВ!$BD$4:$BD$302&amp;БВ!$BF$4:$BF$302&amp;БВ!$BH$4:$BH$302&amp;БВ!$BJ$4:$BJ$302&amp;БВ!$BL$4:$BL$302,0)),IFERROR(INDEX(БВ!$CG$4:$CG$302,MATCH(C27&amp;D27&amp;F27&amp;H27&amp;J27,БВ!$BU$4:$BU$302&amp;БВ!$BW$4:$BW$302&amp;БВ!$BY$4:$BY$302&amp;БВ!$CA$4:$CA$302&amp;БВ!$CC$4:$CC$302,0)),IFERROR(INDEX('24v'!$Q$4:$Q$302,MATCH(C27&amp;D27&amp;F27&amp;H27&amp;J27,'24v'!$E$4:$E$302&amp;'24v'!$G$4:$G$302&amp;'24v'!$I$4:$I$302&amp;'24v'!$K$4:$K$302&amp;'24v'!$M$4:$M$302,0)),IFERROR(INDEX('24v'!$AH$4:$AH$302,MATCH(C27&amp;D27&amp;F27&amp;H27&amp;J27,'24v'!$V$4:$V$302&amp;'24v'!$X$4:$X$302&amp;'24v'!$Z$4:$Z$302&amp;'24v'!$AB$4:$AB$302&amp;'24v'!$AD$4:$AD$302,0)),IFERROR(INDEX('24v'!$AY$4:$AY$302,MATCH(C27&amp;D27&amp;F27&amp;H27&amp;J27,'24v'!$AM$4:$AM$302&amp;'24v'!$AO$4:$AO$302&amp;'24v'!$AQ$4:$AQ$302&amp;'24v'!$AS$4:$AS$302&amp;'24v'!$AU$4:$AU$302,0)),IFERROR(INDEX('24v'!$BP$4:$BP$302,MATCH(C27&amp;D27&amp;F27&amp;H27&amp;J27,'24v'!$BD$4:$BD$302&amp;'24v'!$BF$4:$BF$302&amp;'24v'!$BH$4:$BH$302&amp;'24v'!$BJ$4:$BJ$302&amp;'24v'!$BL$4:$BL$302,0)),IFERROR(INDEX('24v'!$CG$4:$CG$302,MATCH(C27&amp;D27&amp;F27&amp;H27&amp;J27,'24v'!$BU$4:$BU$302&amp;'24v'!$BW$4:$BW$302&amp;'24v'!$BY$4:$BY$302&amp;'24v'!$CA$4:$CA$302&amp;'24v'!$CC$4:$CC$302,0)),"Модель отсутствует")))))))))))</f>
        <v/>
      </c>
      <c r="O27" s="50" t="str">
        <f t="array" ref="O27">IF(B27="","",IFERROR(INDEX(БВ!$R$4:$R$302,MATCH(F27&amp;H27,БВ!$I$4:$I$302&amp;БВ!$K$4:$K$302,0)),"Модель отсутствует"))</f>
        <v/>
      </c>
      <c r="P27" s="51" t="str">
        <f t="shared" si="0"/>
        <v/>
      </c>
      <c r="V27">
        <v>1700</v>
      </c>
    </row>
    <row r="28" spans="1:22" ht="21.75" customHeight="1" thickBot="1" x14ac:dyDescent="0.3">
      <c r="A28">
        <v>24</v>
      </c>
      <c r="B28" s="62"/>
      <c r="C28" s="56"/>
      <c r="D28" s="44"/>
      <c r="E28" s="44"/>
      <c r="F28" s="44"/>
      <c r="G28" s="44"/>
      <c r="H28" s="45"/>
      <c r="I28" s="44"/>
      <c r="J28" s="46"/>
      <c r="K28" s="57"/>
      <c r="L28" s="47" t="str">
        <f t="array" ref="L28">IF(B28="","",IFERROR(INDEX(БВ!$O$4:$O$302,MATCH(C28&amp;D28&amp;F28&amp;H28&amp;J28,БВ!$E$4:$E$302&amp;БВ!$G$4:$G$302&amp;БВ!$I$4:$I$302&amp;БВ!$K$4:$K$302&amp;БВ!$M$4:$M$302,0)),IFERROR(INDEX(БВ!$AF$4:$AF$302,MATCH(C28&amp;D28&amp;F28&amp;H28&amp;J28,БВ!#REF!&amp;БВ!$X$4:$X$302&amp;БВ!$Z$4:$Z$302&amp;БВ!$AB$4:$AB$302&amp;БВ!$AD$4:$AD$302,0)),IFERROR(INDEX(БВ!$AW$4:$AW$302,MATCH(C28&amp;D28&amp;F28&amp;H28&amp;J28,БВ!$AM$4:$AM$302&amp;БВ!$AO$4:$AO$302&amp;БВ!$AQ$4:$AQ$302&amp;БВ!$AS$4:$AS$302&amp;БВ!$AU$4:$AU$302,0)),IFERROR(INDEX(БВ!$BN$4:$BN$302,MATCH(C28&amp;D28&amp;F28&amp;H28&amp;J28,БВ!$BD$4:$BD$302&amp;БВ!$BF$4:$BF$302&amp;БВ!$BH$4:$BH$302&amp;БВ!$BJ$4:$BJ$302&amp;БВ!$BL$4:$BL$302,0)),IFERROR(INDEX(БВ!$CE$4:$CE$302,MATCH(C28&amp;D28&amp;F28&amp;H28&amp;J28,БВ!$BU$4:$BU$302&amp;БВ!$BW$4:$BW$302&amp;БВ!$BY$4:$BY$302&amp;БВ!$CA$4:$CA$302&amp;БВ!$CC$4:$CC$302,0)),IFERROR(INDEX('24v'!$O$4:$O$302,MATCH(C28&amp;D28&amp;F28&amp;H28&amp;J28,'24v'!$E$4:$E$302&amp;'24v'!$G$4:$G$302&amp;'24v'!$I$4:$I$302&amp;'24v'!$K$4:$K$302&amp;'24v'!$M$4:$M$302,0)),IFERROR(INDEX('24v'!$AF$4:$AF$302,MATCH(C28&amp;D28&amp;F28&amp;H28&amp;J28,'24v'!$V$4:$V$302&amp;'24v'!$X$4:$X$302&amp;'24v'!$Z$4:$Z$302&amp;'24v'!$AB$4:$AB$302&amp;'24v'!$AD$4:$AD$302,0)),IFERROR(INDEX('24v'!$AW$4:$AW$302,MATCH(C28&amp;D28&amp;F28&amp;H28&amp;J28,'24v'!$AM$4:$AM$302&amp;'24v'!$AO$4:$AO$302&amp;'24v'!$AQ$4:$AQ$302&amp;'24v'!$AS$4:$AS$302&amp;'24v'!$AU$4:$AU$302,0)),IFERROR(INDEX('24v'!$BN$4:$BN$302,MATCH(C28&amp;D28&amp;F28&amp;H28&amp;J28,'24v'!$BD$4:$BD$302&amp;'24v'!$BF$4:$BF$302&amp;'24v'!$BH$4:$BH$302&amp;'24v'!$BJ$4:$BJ$302&amp;'24v'!$BL$4:$BL$302,0)),IFERROR(INDEX('24v'!$CE$4:$CE$302,MATCH(C28&amp;D28&amp;F28&amp;H28&amp;J28,'24v'!$BU$4:$BU$302&amp;'24v'!$BW$4:$BW$302&amp;'24v'!$BY$4:$BY$302&amp;'24v'!$CA$4:$CA$302&amp;'24v'!$CC$4:$CC$302,0)),"Модель отсутствует")))))))))))</f>
        <v/>
      </c>
      <c r="M28" s="48" t="str">
        <f t="array" ref="M28">IF(B28="","",IFERROR(INDEX(БВ!$P$4:$P$302,MATCH(C28&amp;D28&amp;F28&amp;H28&amp;J28,БВ!$E$4:$E$302&amp;БВ!$G$4:$G$302&amp;БВ!$I$4:$I$302&amp;БВ!$K$4:$K$302&amp;БВ!$M$4:$M$302,0)),IFERROR(INDEX(БВ!$AG$4:$AG$302,MATCH(C28&amp;D28&amp;F28&amp;H28&amp;J28,БВ!#REF!&amp;БВ!$X$4:$X$302&amp;БВ!$Z$4:$Z$302&amp;БВ!$AB$4:$AB$302&amp;БВ!$AD$4:$AD$302,0)),IFERROR(INDEX(БВ!$AX$4:$AX$302,MATCH(C28&amp;D28&amp;F28&amp;H28&amp;J28,БВ!$AM$4:$AM$302&amp;БВ!$AO$4:$AO$302&amp;БВ!$AQ$4:$AQ$302&amp;БВ!$AS$4:$AS$302&amp;БВ!$AU$4:$AU$302,0)),IFERROR(INDEX(БВ!$BO$4:$BO$302,MATCH(C28&amp;D28&amp;F28&amp;H28&amp;J28,БВ!$BD$4:$BD$302&amp;БВ!$BF$4:$BF$302&amp;БВ!$BH$4:$BH$302&amp;БВ!$BJ$4:$BJ$302&amp;БВ!$BL$4:$BL$302,0)),IFERROR(INDEX(БВ!$CF$4:$CF$302,MATCH(C28&amp;D28&amp;F28&amp;H28&amp;J28,БВ!$BU$4:$BU$302&amp;БВ!$BW$4:$BW$302&amp;БВ!$BY$4:$BY$302&amp;БВ!$CA$4:$CA$302&amp;БВ!$CC$4:$CC$302,0)),IFERROR(INDEX('24v'!$P$4:$P$302,MATCH(C28&amp;D28&amp;F28&amp;H28&amp;J28,'24v'!$E$4:$E$302&amp;'24v'!$G$4:$G$302&amp;'24v'!$I$4:$I$302&amp;'24v'!$K$4:$K$302&amp;'24v'!$M$4:$M$302,0)),IFERROR(INDEX('24v'!$AG$4:$AG$302,MATCH(C28&amp;D28&amp;F28&amp;H28&amp;J28,'24v'!$V$4:$V$302&amp;'24v'!$X$4:$X$302&amp;'24v'!$Z$4:$Z$302&amp;'24v'!$AB$4:$AB$302&amp;'24v'!$AD$4:$AD$302,0)),IFERROR(INDEX('24v'!$AX$4:$AX$302,MATCH(C28&amp;D28&amp;F28&amp;H28&amp;J28,'24v'!$AM$4:$AM$302&amp;'24v'!$AO$4:$AO$302&amp;'24v'!$AQ$4:$AQ$302&amp;'24v'!$AS$4:$AS$302&amp;'24v'!$AU$4:$AU$302,0)),IFERROR(INDEX('24v'!$BO$4:$BO$302,MATCH(C28&amp;D28&amp;F28&amp;H28&amp;J28,'24v'!$BD$4:$BD$302&amp;'24v'!$BF$4:$BF$302&amp;'24v'!$BH$4:$BH$302&amp;'24v'!$BJ$4:$BJ$302&amp;'24v'!$BL$4:$BL$302,0)),IFERROR(INDEX('24v'!$CF$4:$CF$302,MATCH(C28&amp;D28&amp;F28&amp;H28&amp;J28,'24v'!$BU$4:$BU$302&amp;'24v'!$BW$4:$BW$302&amp;'24v'!$BY$4:$BY$302&amp;'24v'!$CA$4:$CA$302&amp;'24v'!$CC$4:$CC$302,0)),"Модель отсутствует")))))))))))</f>
        <v/>
      </c>
      <c r="N28" s="49" t="str">
        <f t="array" ref="N28">IF(B28="","",IFERROR(INDEX(БВ!$Q$4:$Q$302,MATCH(C28&amp;D28&amp;F28&amp;H28&amp;J28,БВ!$E$4:$E$302&amp;БВ!$G$4:$G$302&amp;БВ!$I$4:$I$302&amp;БВ!$K$4:$K$302&amp;БВ!$M$4:$M$302,0)),IFERROR(INDEX(БВ!$AH$4:$AH$302,MATCH(C28&amp;D28&amp;F28&amp;H28&amp;J28,БВ!#REF!&amp;БВ!$X$4:$X$302&amp;БВ!$Z$4:$Z$302&amp;БВ!$AB$4:$AB$302&amp;БВ!$AD$4:$AD$302,0)),IFERROR(INDEX(БВ!$AY$4:$AY$302,MATCH(C28&amp;D28&amp;F28&amp;H28&amp;J28,БВ!$AM$4:$AM$302&amp;БВ!$AO$4:$AO$302&amp;БВ!$AQ$4:$AQ$302&amp;БВ!$AS$4:$AS$302&amp;БВ!$AU$4:$AU$302,0)),IFERROR(INDEX(БВ!$BP$4:$BP$302,MATCH(C28&amp;D28&amp;F28&amp;H28&amp;J28,БВ!$BD$4:$BD$302&amp;БВ!$BF$4:$BF$302&amp;БВ!$BH$4:$BH$302&amp;БВ!$BJ$4:$BJ$302&amp;БВ!$BL$4:$BL$302,0)),IFERROR(INDEX(БВ!$CG$4:$CG$302,MATCH(C28&amp;D28&amp;F28&amp;H28&amp;J28,БВ!$BU$4:$BU$302&amp;БВ!$BW$4:$BW$302&amp;БВ!$BY$4:$BY$302&amp;БВ!$CA$4:$CA$302&amp;БВ!$CC$4:$CC$302,0)),IFERROR(INDEX('24v'!$Q$4:$Q$302,MATCH(C28&amp;D28&amp;F28&amp;H28&amp;J28,'24v'!$E$4:$E$302&amp;'24v'!$G$4:$G$302&amp;'24v'!$I$4:$I$302&amp;'24v'!$K$4:$K$302&amp;'24v'!$M$4:$M$302,0)),IFERROR(INDEX('24v'!$AH$4:$AH$302,MATCH(C28&amp;D28&amp;F28&amp;H28&amp;J28,'24v'!$V$4:$V$302&amp;'24v'!$X$4:$X$302&amp;'24v'!$Z$4:$Z$302&amp;'24v'!$AB$4:$AB$302&amp;'24v'!$AD$4:$AD$302,0)),IFERROR(INDEX('24v'!$AY$4:$AY$302,MATCH(C28&amp;D28&amp;F28&amp;H28&amp;J28,'24v'!$AM$4:$AM$302&amp;'24v'!$AO$4:$AO$302&amp;'24v'!$AQ$4:$AQ$302&amp;'24v'!$AS$4:$AS$302&amp;'24v'!$AU$4:$AU$302,0)),IFERROR(INDEX('24v'!$BP$4:$BP$302,MATCH(C28&amp;D28&amp;F28&amp;H28&amp;J28,'24v'!$BD$4:$BD$302&amp;'24v'!$BF$4:$BF$302&amp;'24v'!$BH$4:$BH$302&amp;'24v'!$BJ$4:$BJ$302&amp;'24v'!$BL$4:$BL$302,0)),IFERROR(INDEX('24v'!$CG$4:$CG$302,MATCH(C28&amp;D28&amp;F28&amp;H28&amp;J28,'24v'!$BU$4:$BU$302&amp;'24v'!$BW$4:$BW$302&amp;'24v'!$BY$4:$BY$302&amp;'24v'!$CA$4:$CA$302&amp;'24v'!$CC$4:$CC$302,0)),"Модель отсутствует")))))))))))</f>
        <v/>
      </c>
      <c r="O28" s="50" t="str">
        <f t="array" ref="O28">IF(B28="","",IFERROR(INDEX(БВ!$R$4:$R$302,MATCH(F28&amp;H28,БВ!$I$4:$I$302&amp;БВ!$K$4:$K$302,0)),"Модель отсутствует"))</f>
        <v/>
      </c>
      <c r="P28" s="51" t="str">
        <f t="shared" si="0"/>
        <v/>
      </c>
      <c r="V28">
        <v>1750</v>
      </c>
    </row>
    <row r="29" spans="1:22" ht="21.75" customHeight="1" thickBot="1" x14ac:dyDescent="0.3">
      <c r="A29">
        <v>25</v>
      </c>
      <c r="B29" s="62"/>
      <c r="C29" s="56"/>
      <c r="D29" s="44"/>
      <c r="E29" s="44"/>
      <c r="F29" s="44"/>
      <c r="G29" s="44"/>
      <c r="H29" s="45"/>
      <c r="I29" s="44"/>
      <c r="J29" s="46"/>
      <c r="K29" s="57"/>
      <c r="L29" s="47" t="str">
        <f t="array" ref="L29">IF(B29="","",IFERROR(INDEX(БВ!$O$4:$O$302,MATCH(C29&amp;D29&amp;F29&amp;H29&amp;J29,БВ!$E$4:$E$302&amp;БВ!$G$4:$G$302&amp;БВ!$I$4:$I$302&amp;БВ!$K$4:$K$302&amp;БВ!$M$4:$M$302,0)),IFERROR(INDEX(БВ!$AF$4:$AF$302,MATCH(C29&amp;D29&amp;F29&amp;H29&amp;J29,БВ!#REF!&amp;БВ!$X$4:$X$302&amp;БВ!$Z$4:$Z$302&amp;БВ!$AB$4:$AB$302&amp;БВ!$AD$4:$AD$302,0)),IFERROR(INDEX(БВ!$AW$4:$AW$302,MATCH(C29&amp;D29&amp;F29&amp;H29&amp;J29,БВ!$AM$4:$AM$302&amp;БВ!$AO$4:$AO$302&amp;БВ!$AQ$4:$AQ$302&amp;БВ!$AS$4:$AS$302&amp;БВ!$AU$4:$AU$302,0)),IFERROR(INDEX(БВ!$BN$4:$BN$302,MATCH(C29&amp;D29&amp;F29&amp;H29&amp;J29,БВ!$BD$4:$BD$302&amp;БВ!$BF$4:$BF$302&amp;БВ!$BH$4:$BH$302&amp;БВ!$BJ$4:$BJ$302&amp;БВ!$BL$4:$BL$302,0)),IFERROR(INDEX(БВ!$CE$4:$CE$302,MATCH(C29&amp;D29&amp;F29&amp;H29&amp;J29,БВ!$BU$4:$BU$302&amp;БВ!$BW$4:$BW$302&amp;БВ!$BY$4:$BY$302&amp;БВ!$CA$4:$CA$302&amp;БВ!$CC$4:$CC$302,0)),IFERROR(INDEX('24v'!$O$4:$O$302,MATCH(C29&amp;D29&amp;F29&amp;H29&amp;J29,'24v'!$E$4:$E$302&amp;'24v'!$G$4:$G$302&amp;'24v'!$I$4:$I$302&amp;'24v'!$K$4:$K$302&amp;'24v'!$M$4:$M$302,0)),IFERROR(INDEX('24v'!$AF$4:$AF$302,MATCH(C29&amp;D29&amp;F29&amp;H29&amp;J29,'24v'!$V$4:$V$302&amp;'24v'!$X$4:$X$302&amp;'24v'!$Z$4:$Z$302&amp;'24v'!$AB$4:$AB$302&amp;'24v'!$AD$4:$AD$302,0)),IFERROR(INDEX('24v'!$AW$4:$AW$302,MATCH(C29&amp;D29&amp;F29&amp;H29&amp;J29,'24v'!$AM$4:$AM$302&amp;'24v'!$AO$4:$AO$302&amp;'24v'!$AQ$4:$AQ$302&amp;'24v'!$AS$4:$AS$302&amp;'24v'!$AU$4:$AU$302,0)),IFERROR(INDEX('24v'!$BN$4:$BN$302,MATCH(C29&amp;D29&amp;F29&amp;H29&amp;J29,'24v'!$BD$4:$BD$302&amp;'24v'!$BF$4:$BF$302&amp;'24v'!$BH$4:$BH$302&amp;'24v'!$BJ$4:$BJ$302&amp;'24v'!$BL$4:$BL$302,0)),IFERROR(INDEX('24v'!$CE$4:$CE$302,MATCH(C29&amp;D29&amp;F29&amp;H29&amp;J29,'24v'!$BU$4:$BU$302&amp;'24v'!$BW$4:$BW$302&amp;'24v'!$BY$4:$BY$302&amp;'24v'!$CA$4:$CA$302&amp;'24v'!$CC$4:$CC$302,0)),"Модель отсутствует")))))))))))</f>
        <v/>
      </c>
      <c r="M29" s="48" t="str">
        <f t="array" ref="M29">IF(B29="","",IFERROR(INDEX(БВ!$P$4:$P$302,MATCH(C29&amp;D29&amp;F29&amp;H29&amp;J29,БВ!$E$4:$E$302&amp;БВ!$G$4:$G$302&amp;БВ!$I$4:$I$302&amp;БВ!$K$4:$K$302&amp;БВ!$M$4:$M$302,0)),IFERROR(INDEX(БВ!$AG$4:$AG$302,MATCH(C29&amp;D29&amp;F29&amp;H29&amp;J29,БВ!#REF!&amp;БВ!$X$4:$X$302&amp;БВ!$Z$4:$Z$302&amp;БВ!$AB$4:$AB$302&amp;БВ!$AD$4:$AD$302,0)),IFERROR(INDEX(БВ!$AX$4:$AX$302,MATCH(C29&amp;D29&amp;F29&amp;H29&amp;J29,БВ!$AM$4:$AM$302&amp;БВ!$AO$4:$AO$302&amp;БВ!$AQ$4:$AQ$302&amp;БВ!$AS$4:$AS$302&amp;БВ!$AU$4:$AU$302,0)),IFERROR(INDEX(БВ!$BO$4:$BO$302,MATCH(C29&amp;D29&amp;F29&amp;H29&amp;J29,БВ!$BD$4:$BD$302&amp;БВ!$BF$4:$BF$302&amp;БВ!$BH$4:$BH$302&amp;БВ!$BJ$4:$BJ$302&amp;БВ!$BL$4:$BL$302,0)),IFERROR(INDEX(БВ!$CF$4:$CF$302,MATCH(C29&amp;D29&amp;F29&amp;H29&amp;J29,БВ!$BU$4:$BU$302&amp;БВ!$BW$4:$BW$302&amp;БВ!$BY$4:$BY$302&amp;БВ!$CA$4:$CA$302&amp;БВ!$CC$4:$CC$302,0)),IFERROR(INDEX('24v'!$P$4:$P$302,MATCH(C29&amp;D29&amp;F29&amp;H29&amp;J29,'24v'!$E$4:$E$302&amp;'24v'!$G$4:$G$302&amp;'24v'!$I$4:$I$302&amp;'24v'!$K$4:$K$302&amp;'24v'!$M$4:$M$302,0)),IFERROR(INDEX('24v'!$AG$4:$AG$302,MATCH(C29&amp;D29&amp;F29&amp;H29&amp;J29,'24v'!$V$4:$V$302&amp;'24v'!$X$4:$X$302&amp;'24v'!$Z$4:$Z$302&amp;'24v'!$AB$4:$AB$302&amp;'24v'!$AD$4:$AD$302,0)),IFERROR(INDEX('24v'!$AX$4:$AX$302,MATCH(C29&amp;D29&amp;F29&amp;H29&amp;J29,'24v'!$AM$4:$AM$302&amp;'24v'!$AO$4:$AO$302&amp;'24v'!$AQ$4:$AQ$302&amp;'24v'!$AS$4:$AS$302&amp;'24v'!$AU$4:$AU$302,0)),IFERROR(INDEX('24v'!$BO$4:$BO$302,MATCH(C29&amp;D29&amp;F29&amp;H29&amp;J29,'24v'!$BD$4:$BD$302&amp;'24v'!$BF$4:$BF$302&amp;'24v'!$BH$4:$BH$302&amp;'24v'!$BJ$4:$BJ$302&amp;'24v'!$BL$4:$BL$302,0)),IFERROR(INDEX('24v'!$CF$4:$CF$302,MATCH(C29&amp;D29&amp;F29&amp;H29&amp;J29,'24v'!$BU$4:$BU$302&amp;'24v'!$BW$4:$BW$302&amp;'24v'!$BY$4:$BY$302&amp;'24v'!$CA$4:$CA$302&amp;'24v'!$CC$4:$CC$302,0)),"Модель отсутствует")))))))))))</f>
        <v/>
      </c>
      <c r="N29" s="49" t="str">
        <f t="array" ref="N29">IF(B29="","",IFERROR(INDEX(БВ!$Q$4:$Q$302,MATCH(C29&amp;D29&amp;F29&amp;H29&amp;J29,БВ!$E$4:$E$302&amp;БВ!$G$4:$G$302&amp;БВ!$I$4:$I$302&amp;БВ!$K$4:$K$302&amp;БВ!$M$4:$M$302,0)),IFERROR(INDEX(БВ!$AH$4:$AH$302,MATCH(C29&amp;D29&amp;F29&amp;H29&amp;J29,БВ!#REF!&amp;БВ!$X$4:$X$302&amp;БВ!$Z$4:$Z$302&amp;БВ!$AB$4:$AB$302&amp;БВ!$AD$4:$AD$302,0)),IFERROR(INDEX(БВ!$AY$4:$AY$302,MATCH(C29&amp;D29&amp;F29&amp;H29&amp;J29,БВ!$AM$4:$AM$302&amp;БВ!$AO$4:$AO$302&amp;БВ!$AQ$4:$AQ$302&amp;БВ!$AS$4:$AS$302&amp;БВ!$AU$4:$AU$302,0)),IFERROR(INDEX(БВ!$BP$4:$BP$302,MATCH(C29&amp;D29&amp;F29&amp;H29&amp;J29,БВ!$BD$4:$BD$302&amp;БВ!$BF$4:$BF$302&amp;БВ!$BH$4:$BH$302&amp;БВ!$BJ$4:$BJ$302&amp;БВ!$BL$4:$BL$302,0)),IFERROR(INDEX(БВ!$CG$4:$CG$302,MATCH(C29&amp;D29&amp;F29&amp;H29&amp;J29,БВ!$BU$4:$BU$302&amp;БВ!$BW$4:$BW$302&amp;БВ!$BY$4:$BY$302&amp;БВ!$CA$4:$CA$302&amp;БВ!$CC$4:$CC$302,0)),IFERROR(INDEX('24v'!$Q$4:$Q$302,MATCH(C29&amp;D29&amp;F29&amp;H29&amp;J29,'24v'!$E$4:$E$302&amp;'24v'!$G$4:$G$302&amp;'24v'!$I$4:$I$302&amp;'24v'!$K$4:$K$302&amp;'24v'!$M$4:$M$302,0)),IFERROR(INDEX('24v'!$AH$4:$AH$302,MATCH(C29&amp;D29&amp;F29&amp;H29&amp;J29,'24v'!$V$4:$V$302&amp;'24v'!$X$4:$X$302&amp;'24v'!$Z$4:$Z$302&amp;'24v'!$AB$4:$AB$302&amp;'24v'!$AD$4:$AD$302,0)),IFERROR(INDEX('24v'!$AY$4:$AY$302,MATCH(C29&amp;D29&amp;F29&amp;H29&amp;J29,'24v'!$AM$4:$AM$302&amp;'24v'!$AO$4:$AO$302&amp;'24v'!$AQ$4:$AQ$302&amp;'24v'!$AS$4:$AS$302&amp;'24v'!$AU$4:$AU$302,0)),IFERROR(INDEX('24v'!$BP$4:$BP$302,MATCH(C29&amp;D29&amp;F29&amp;H29&amp;J29,'24v'!$BD$4:$BD$302&amp;'24v'!$BF$4:$BF$302&amp;'24v'!$BH$4:$BH$302&amp;'24v'!$BJ$4:$BJ$302&amp;'24v'!$BL$4:$BL$302,0)),IFERROR(INDEX('24v'!$CG$4:$CG$302,MATCH(C29&amp;D29&amp;F29&amp;H29&amp;J29,'24v'!$BU$4:$BU$302&amp;'24v'!$BW$4:$BW$302&amp;'24v'!$BY$4:$BY$302&amp;'24v'!$CA$4:$CA$302&amp;'24v'!$CC$4:$CC$302,0)),"Модель отсутствует")))))))))))</f>
        <v/>
      </c>
      <c r="O29" s="50" t="str">
        <f t="array" ref="O29">IF(B29="","",IFERROR(INDEX(БВ!$R$4:$R$302,MATCH(F29&amp;H29,БВ!$I$4:$I$302&amp;БВ!$K$4:$K$302,0)),"Модель отсутствует"))</f>
        <v/>
      </c>
      <c r="P29" s="51" t="str">
        <f t="shared" si="0"/>
        <v/>
      </c>
      <c r="V29">
        <v>1800</v>
      </c>
    </row>
    <row r="30" spans="1:22" ht="21.75" customHeight="1" thickBot="1" x14ac:dyDescent="0.3">
      <c r="A30">
        <v>26</v>
      </c>
      <c r="B30" s="62"/>
      <c r="C30" s="56"/>
      <c r="D30" s="44"/>
      <c r="E30" s="44"/>
      <c r="F30" s="44"/>
      <c r="G30" s="44"/>
      <c r="H30" s="45"/>
      <c r="I30" s="44"/>
      <c r="J30" s="46"/>
      <c r="K30" s="57"/>
      <c r="L30" s="47" t="str">
        <f t="array" ref="L30">IF(B30="","",IFERROR(INDEX(БВ!$O$4:$O$302,MATCH(C30&amp;D30&amp;F30&amp;H30&amp;J30,БВ!$E$4:$E$302&amp;БВ!$G$4:$G$302&amp;БВ!$I$4:$I$302&amp;БВ!$K$4:$K$302&amp;БВ!$M$4:$M$302,0)),IFERROR(INDEX(БВ!$AF$4:$AF$302,MATCH(C30&amp;D30&amp;F30&amp;H30&amp;J30,БВ!#REF!&amp;БВ!$X$4:$X$302&amp;БВ!$Z$4:$Z$302&amp;БВ!$AB$4:$AB$302&amp;БВ!$AD$4:$AD$302,0)),IFERROR(INDEX(БВ!$AW$4:$AW$302,MATCH(C30&amp;D30&amp;F30&amp;H30&amp;J30,БВ!$AM$4:$AM$302&amp;БВ!$AO$4:$AO$302&amp;БВ!$AQ$4:$AQ$302&amp;БВ!$AS$4:$AS$302&amp;БВ!$AU$4:$AU$302,0)),IFERROR(INDEX(БВ!$BN$4:$BN$302,MATCH(C30&amp;D30&amp;F30&amp;H30&amp;J30,БВ!$BD$4:$BD$302&amp;БВ!$BF$4:$BF$302&amp;БВ!$BH$4:$BH$302&amp;БВ!$BJ$4:$BJ$302&amp;БВ!$BL$4:$BL$302,0)),IFERROR(INDEX(БВ!$CE$4:$CE$302,MATCH(C30&amp;D30&amp;F30&amp;H30&amp;J30,БВ!$BU$4:$BU$302&amp;БВ!$BW$4:$BW$302&amp;БВ!$BY$4:$BY$302&amp;БВ!$CA$4:$CA$302&amp;БВ!$CC$4:$CC$302,0)),IFERROR(INDEX('24v'!$O$4:$O$302,MATCH(C30&amp;D30&amp;F30&amp;H30&amp;J30,'24v'!$E$4:$E$302&amp;'24v'!$G$4:$G$302&amp;'24v'!$I$4:$I$302&amp;'24v'!$K$4:$K$302&amp;'24v'!$M$4:$M$302,0)),IFERROR(INDEX('24v'!$AF$4:$AF$302,MATCH(C30&amp;D30&amp;F30&amp;H30&amp;J30,'24v'!$V$4:$V$302&amp;'24v'!$X$4:$X$302&amp;'24v'!$Z$4:$Z$302&amp;'24v'!$AB$4:$AB$302&amp;'24v'!$AD$4:$AD$302,0)),IFERROR(INDEX('24v'!$AW$4:$AW$302,MATCH(C30&amp;D30&amp;F30&amp;H30&amp;J30,'24v'!$AM$4:$AM$302&amp;'24v'!$AO$4:$AO$302&amp;'24v'!$AQ$4:$AQ$302&amp;'24v'!$AS$4:$AS$302&amp;'24v'!$AU$4:$AU$302,0)),IFERROR(INDEX('24v'!$BN$4:$BN$302,MATCH(C30&amp;D30&amp;F30&amp;H30&amp;J30,'24v'!$BD$4:$BD$302&amp;'24v'!$BF$4:$BF$302&amp;'24v'!$BH$4:$BH$302&amp;'24v'!$BJ$4:$BJ$302&amp;'24v'!$BL$4:$BL$302,0)),IFERROR(INDEX('24v'!$CE$4:$CE$302,MATCH(C30&amp;D30&amp;F30&amp;H30&amp;J30,'24v'!$BU$4:$BU$302&amp;'24v'!$BW$4:$BW$302&amp;'24v'!$BY$4:$BY$302&amp;'24v'!$CA$4:$CA$302&amp;'24v'!$CC$4:$CC$302,0)),"Модель отсутствует")))))))))))</f>
        <v/>
      </c>
      <c r="M30" s="48" t="str">
        <f t="array" ref="M30">IF(B30="","",IFERROR(INDEX(БВ!$P$4:$P$302,MATCH(C30&amp;D30&amp;F30&amp;H30&amp;J30,БВ!$E$4:$E$302&amp;БВ!$G$4:$G$302&amp;БВ!$I$4:$I$302&amp;БВ!$K$4:$K$302&amp;БВ!$M$4:$M$302,0)),IFERROR(INDEX(БВ!$AG$4:$AG$302,MATCH(C30&amp;D30&amp;F30&amp;H30&amp;J30,БВ!#REF!&amp;БВ!$X$4:$X$302&amp;БВ!$Z$4:$Z$302&amp;БВ!$AB$4:$AB$302&amp;БВ!$AD$4:$AD$302,0)),IFERROR(INDEX(БВ!$AX$4:$AX$302,MATCH(C30&amp;D30&amp;F30&amp;H30&amp;J30,БВ!$AM$4:$AM$302&amp;БВ!$AO$4:$AO$302&amp;БВ!$AQ$4:$AQ$302&amp;БВ!$AS$4:$AS$302&amp;БВ!$AU$4:$AU$302,0)),IFERROR(INDEX(БВ!$BO$4:$BO$302,MATCH(C30&amp;D30&amp;F30&amp;H30&amp;J30,БВ!$BD$4:$BD$302&amp;БВ!$BF$4:$BF$302&amp;БВ!$BH$4:$BH$302&amp;БВ!$BJ$4:$BJ$302&amp;БВ!$BL$4:$BL$302,0)),IFERROR(INDEX(БВ!$CF$4:$CF$302,MATCH(C30&amp;D30&amp;F30&amp;H30&amp;J30,БВ!$BU$4:$BU$302&amp;БВ!$BW$4:$BW$302&amp;БВ!$BY$4:$BY$302&amp;БВ!$CA$4:$CA$302&amp;БВ!$CC$4:$CC$302,0)),IFERROR(INDEX('24v'!$P$4:$P$302,MATCH(C30&amp;D30&amp;F30&amp;H30&amp;J30,'24v'!$E$4:$E$302&amp;'24v'!$G$4:$G$302&amp;'24v'!$I$4:$I$302&amp;'24v'!$K$4:$K$302&amp;'24v'!$M$4:$M$302,0)),IFERROR(INDEX('24v'!$AG$4:$AG$302,MATCH(C30&amp;D30&amp;F30&amp;H30&amp;J30,'24v'!$V$4:$V$302&amp;'24v'!$X$4:$X$302&amp;'24v'!$Z$4:$Z$302&amp;'24v'!$AB$4:$AB$302&amp;'24v'!$AD$4:$AD$302,0)),IFERROR(INDEX('24v'!$AX$4:$AX$302,MATCH(C30&amp;D30&amp;F30&amp;H30&amp;J30,'24v'!$AM$4:$AM$302&amp;'24v'!$AO$4:$AO$302&amp;'24v'!$AQ$4:$AQ$302&amp;'24v'!$AS$4:$AS$302&amp;'24v'!$AU$4:$AU$302,0)),IFERROR(INDEX('24v'!$BO$4:$BO$302,MATCH(C30&amp;D30&amp;F30&amp;H30&amp;J30,'24v'!$BD$4:$BD$302&amp;'24v'!$BF$4:$BF$302&amp;'24v'!$BH$4:$BH$302&amp;'24v'!$BJ$4:$BJ$302&amp;'24v'!$BL$4:$BL$302,0)),IFERROR(INDEX('24v'!$CF$4:$CF$302,MATCH(C30&amp;D30&amp;F30&amp;H30&amp;J30,'24v'!$BU$4:$BU$302&amp;'24v'!$BW$4:$BW$302&amp;'24v'!$BY$4:$BY$302&amp;'24v'!$CA$4:$CA$302&amp;'24v'!$CC$4:$CC$302,0)),"Модель отсутствует")))))))))))</f>
        <v/>
      </c>
      <c r="N30" s="49" t="str">
        <f t="array" ref="N30">IF(B30="","",IFERROR(INDEX(БВ!$Q$4:$Q$302,MATCH(C30&amp;D30&amp;F30&amp;H30&amp;J30,БВ!$E$4:$E$302&amp;БВ!$G$4:$G$302&amp;БВ!$I$4:$I$302&amp;БВ!$K$4:$K$302&amp;БВ!$M$4:$M$302,0)),IFERROR(INDEX(БВ!$AH$4:$AH$302,MATCH(C30&amp;D30&amp;F30&amp;H30&amp;J30,БВ!#REF!&amp;БВ!$X$4:$X$302&amp;БВ!$Z$4:$Z$302&amp;БВ!$AB$4:$AB$302&amp;БВ!$AD$4:$AD$302,0)),IFERROR(INDEX(БВ!$AY$4:$AY$302,MATCH(C30&amp;D30&amp;F30&amp;H30&amp;J30,БВ!$AM$4:$AM$302&amp;БВ!$AO$4:$AO$302&amp;БВ!$AQ$4:$AQ$302&amp;БВ!$AS$4:$AS$302&amp;БВ!$AU$4:$AU$302,0)),IFERROR(INDEX(БВ!$BP$4:$BP$302,MATCH(C30&amp;D30&amp;F30&amp;H30&amp;J30,БВ!$BD$4:$BD$302&amp;БВ!$BF$4:$BF$302&amp;БВ!$BH$4:$BH$302&amp;БВ!$BJ$4:$BJ$302&amp;БВ!$BL$4:$BL$302,0)),IFERROR(INDEX(БВ!$CG$4:$CG$302,MATCH(C30&amp;D30&amp;F30&amp;H30&amp;J30,БВ!$BU$4:$BU$302&amp;БВ!$BW$4:$BW$302&amp;БВ!$BY$4:$BY$302&amp;БВ!$CA$4:$CA$302&amp;БВ!$CC$4:$CC$302,0)),IFERROR(INDEX('24v'!$Q$4:$Q$302,MATCH(C30&amp;D30&amp;F30&amp;H30&amp;J30,'24v'!$E$4:$E$302&amp;'24v'!$G$4:$G$302&amp;'24v'!$I$4:$I$302&amp;'24v'!$K$4:$K$302&amp;'24v'!$M$4:$M$302,0)),IFERROR(INDEX('24v'!$AH$4:$AH$302,MATCH(C30&amp;D30&amp;F30&amp;H30&amp;J30,'24v'!$V$4:$V$302&amp;'24v'!$X$4:$X$302&amp;'24v'!$Z$4:$Z$302&amp;'24v'!$AB$4:$AB$302&amp;'24v'!$AD$4:$AD$302,0)),IFERROR(INDEX('24v'!$AY$4:$AY$302,MATCH(C30&amp;D30&amp;F30&amp;H30&amp;J30,'24v'!$AM$4:$AM$302&amp;'24v'!$AO$4:$AO$302&amp;'24v'!$AQ$4:$AQ$302&amp;'24v'!$AS$4:$AS$302&amp;'24v'!$AU$4:$AU$302,0)),IFERROR(INDEX('24v'!$BP$4:$BP$302,MATCH(C30&amp;D30&amp;F30&amp;H30&amp;J30,'24v'!$BD$4:$BD$302&amp;'24v'!$BF$4:$BF$302&amp;'24v'!$BH$4:$BH$302&amp;'24v'!$BJ$4:$BJ$302&amp;'24v'!$BL$4:$BL$302,0)),IFERROR(INDEX('24v'!$CG$4:$CG$302,MATCH(C30&amp;D30&amp;F30&amp;H30&amp;J30,'24v'!$BU$4:$BU$302&amp;'24v'!$BW$4:$BW$302&amp;'24v'!$BY$4:$BY$302&amp;'24v'!$CA$4:$CA$302&amp;'24v'!$CC$4:$CC$302,0)),"Модель отсутствует")))))))))))</f>
        <v/>
      </c>
      <c r="O30" s="50" t="str">
        <f t="array" ref="O30">IF(B30="","",IFERROR(INDEX(БВ!$R$4:$R$302,MATCH(F30&amp;H30,БВ!$I$4:$I$302&amp;БВ!$K$4:$K$302,0)),"Модель отсутствует"))</f>
        <v/>
      </c>
      <c r="P30" s="51" t="str">
        <f t="shared" si="0"/>
        <v/>
      </c>
      <c r="V30">
        <v>1850</v>
      </c>
    </row>
    <row r="31" spans="1:22" ht="21.75" customHeight="1" thickBot="1" x14ac:dyDescent="0.3">
      <c r="A31">
        <v>27</v>
      </c>
      <c r="B31" s="62"/>
      <c r="C31" s="56"/>
      <c r="D31" s="44"/>
      <c r="E31" s="44"/>
      <c r="F31" s="44"/>
      <c r="G31" s="44"/>
      <c r="H31" s="45"/>
      <c r="I31" s="44"/>
      <c r="J31" s="46"/>
      <c r="K31" s="57"/>
      <c r="L31" s="47" t="str">
        <f t="array" ref="L31">IF(B31="","",IFERROR(INDEX(БВ!$O$4:$O$302,MATCH(C31&amp;D31&amp;F31&amp;H31&amp;J31,БВ!$E$4:$E$302&amp;БВ!$G$4:$G$302&amp;БВ!$I$4:$I$302&amp;БВ!$K$4:$K$302&amp;БВ!$M$4:$M$302,0)),IFERROR(INDEX(БВ!$AF$4:$AF$302,MATCH(C31&amp;D31&amp;F31&amp;H31&amp;J31,БВ!#REF!&amp;БВ!$X$4:$X$302&amp;БВ!$Z$4:$Z$302&amp;БВ!$AB$4:$AB$302&amp;БВ!$AD$4:$AD$302,0)),IFERROR(INDEX(БВ!$AW$4:$AW$302,MATCH(C31&amp;D31&amp;F31&amp;H31&amp;J31,БВ!$AM$4:$AM$302&amp;БВ!$AO$4:$AO$302&amp;БВ!$AQ$4:$AQ$302&amp;БВ!$AS$4:$AS$302&amp;БВ!$AU$4:$AU$302,0)),IFERROR(INDEX(БВ!$BN$4:$BN$302,MATCH(C31&amp;D31&amp;F31&amp;H31&amp;J31,БВ!$BD$4:$BD$302&amp;БВ!$BF$4:$BF$302&amp;БВ!$BH$4:$BH$302&amp;БВ!$BJ$4:$BJ$302&amp;БВ!$BL$4:$BL$302,0)),IFERROR(INDEX(БВ!$CE$4:$CE$302,MATCH(C31&amp;D31&amp;F31&amp;H31&amp;J31,БВ!$BU$4:$BU$302&amp;БВ!$BW$4:$BW$302&amp;БВ!$BY$4:$BY$302&amp;БВ!$CA$4:$CA$302&amp;БВ!$CC$4:$CC$302,0)),IFERROR(INDEX('24v'!$O$4:$O$302,MATCH(C31&amp;D31&amp;F31&amp;H31&amp;J31,'24v'!$E$4:$E$302&amp;'24v'!$G$4:$G$302&amp;'24v'!$I$4:$I$302&amp;'24v'!$K$4:$K$302&amp;'24v'!$M$4:$M$302,0)),IFERROR(INDEX('24v'!$AF$4:$AF$302,MATCH(C31&amp;D31&amp;F31&amp;H31&amp;J31,'24v'!$V$4:$V$302&amp;'24v'!$X$4:$X$302&amp;'24v'!$Z$4:$Z$302&amp;'24v'!$AB$4:$AB$302&amp;'24v'!$AD$4:$AD$302,0)),IFERROR(INDEX('24v'!$AW$4:$AW$302,MATCH(C31&amp;D31&amp;F31&amp;H31&amp;J31,'24v'!$AM$4:$AM$302&amp;'24v'!$AO$4:$AO$302&amp;'24v'!$AQ$4:$AQ$302&amp;'24v'!$AS$4:$AS$302&amp;'24v'!$AU$4:$AU$302,0)),IFERROR(INDEX('24v'!$BN$4:$BN$302,MATCH(C31&amp;D31&amp;F31&amp;H31&amp;J31,'24v'!$BD$4:$BD$302&amp;'24v'!$BF$4:$BF$302&amp;'24v'!$BH$4:$BH$302&amp;'24v'!$BJ$4:$BJ$302&amp;'24v'!$BL$4:$BL$302,0)),IFERROR(INDEX('24v'!$CE$4:$CE$302,MATCH(C31&amp;D31&amp;F31&amp;H31&amp;J31,'24v'!$BU$4:$BU$302&amp;'24v'!$BW$4:$BW$302&amp;'24v'!$BY$4:$BY$302&amp;'24v'!$CA$4:$CA$302&amp;'24v'!$CC$4:$CC$302,0)),"Модель отсутствует")))))))))))</f>
        <v/>
      </c>
      <c r="M31" s="48" t="str">
        <f t="array" ref="M31">IF(B31="","",IFERROR(INDEX(БВ!$P$4:$P$302,MATCH(C31&amp;D31&amp;F31&amp;H31&amp;J31,БВ!$E$4:$E$302&amp;БВ!$G$4:$G$302&amp;БВ!$I$4:$I$302&amp;БВ!$K$4:$K$302&amp;БВ!$M$4:$M$302,0)),IFERROR(INDEX(БВ!$AG$4:$AG$302,MATCH(C31&amp;D31&amp;F31&amp;H31&amp;J31,БВ!#REF!&amp;БВ!$X$4:$X$302&amp;БВ!$Z$4:$Z$302&amp;БВ!$AB$4:$AB$302&amp;БВ!$AD$4:$AD$302,0)),IFERROR(INDEX(БВ!$AX$4:$AX$302,MATCH(C31&amp;D31&amp;F31&amp;H31&amp;J31,БВ!$AM$4:$AM$302&amp;БВ!$AO$4:$AO$302&amp;БВ!$AQ$4:$AQ$302&amp;БВ!$AS$4:$AS$302&amp;БВ!$AU$4:$AU$302,0)),IFERROR(INDEX(БВ!$BO$4:$BO$302,MATCH(C31&amp;D31&amp;F31&amp;H31&amp;J31,БВ!$BD$4:$BD$302&amp;БВ!$BF$4:$BF$302&amp;БВ!$BH$4:$BH$302&amp;БВ!$BJ$4:$BJ$302&amp;БВ!$BL$4:$BL$302,0)),IFERROR(INDEX(БВ!$CF$4:$CF$302,MATCH(C31&amp;D31&amp;F31&amp;H31&amp;J31,БВ!$BU$4:$BU$302&amp;БВ!$BW$4:$BW$302&amp;БВ!$BY$4:$BY$302&amp;БВ!$CA$4:$CA$302&amp;БВ!$CC$4:$CC$302,0)),IFERROR(INDEX('24v'!$P$4:$P$302,MATCH(C31&amp;D31&amp;F31&amp;H31&amp;J31,'24v'!$E$4:$E$302&amp;'24v'!$G$4:$G$302&amp;'24v'!$I$4:$I$302&amp;'24v'!$K$4:$K$302&amp;'24v'!$M$4:$M$302,0)),IFERROR(INDEX('24v'!$AG$4:$AG$302,MATCH(C31&amp;D31&amp;F31&amp;H31&amp;J31,'24v'!$V$4:$V$302&amp;'24v'!$X$4:$X$302&amp;'24v'!$Z$4:$Z$302&amp;'24v'!$AB$4:$AB$302&amp;'24v'!$AD$4:$AD$302,0)),IFERROR(INDEX('24v'!$AX$4:$AX$302,MATCH(C31&amp;D31&amp;F31&amp;H31&amp;J31,'24v'!$AM$4:$AM$302&amp;'24v'!$AO$4:$AO$302&amp;'24v'!$AQ$4:$AQ$302&amp;'24v'!$AS$4:$AS$302&amp;'24v'!$AU$4:$AU$302,0)),IFERROR(INDEX('24v'!$BO$4:$BO$302,MATCH(C31&amp;D31&amp;F31&amp;H31&amp;J31,'24v'!$BD$4:$BD$302&amp;'24v'!$BF$4:$BF$302&amp;'24v'!$BH$4:$BH$302&amp;'24v'!$BJ$4:$BJ$302&amp;'24v'!$BL$4:$BL$302,0)),IFERROR(INDEX('24v'!$CF$4:$CF$302,MATCH(C31&amp;D31&amp;F31&amp;H31&amp;J31,'24v'!$BU$4:$BU$302&amp;'24v'!$BW$4:$BW$302&amp;'24v'!$BY$4:$BY$302&amp;'24v'!$CA$4:$CA$302&amp;'24v'!$CC$4:$CC$302,0)),"Модель отсутствует")))))))))))</f>
        <v/>
      </c>
      <c r="N31" s="49" t="str">
        <f t="array" ref="N31">IF(B31="","",IFERROR(INDEX(БВ!$Q$4:$Q$302,MATCH(C31&amp;D31&amp;F31&amp;H31&amp;J31,БВ!$E$4:$E$302&amp;БВ!$G$4:$G$302&amp;БВ!$I$4:$I$302&amp;БВ!$K$4:$K$302&amp;БВ!$M$4:$M$302,0)),IFERROR(INDEX(БВ!$AH$4:$AH$302,MATCH(C31&amp;D31&amp;F31&amp;H31&amp;J31,БВ!#REF!&amp;БВ!$X$4:$X$302&amp;БВ!$Z$4:$Z$302&amp;БВ!$AB$4:$AB$302&amp;БВ!$AD$4:$AD$302,0)),IFERROR(INDEX(БВ!$AY$4:$AY$302,MATCH(C31&amp;D31&amp;F31&amp;H31&amp;J31,БВ!$AM$4:$AM$302&amp;БВ!$AO$4:$AO$302&amp;БВ!$AQ$4:$AQ$302&amp;БВ!$AS$4:$AS$302&amp;БВ!$AU$4:$AU$302,0)),IFERROR(INDEX(БВ!$BP$4:$BP$302,MATCH(C31&amp;D31&amp;F31&amp;H31&amp;J31,БВ!$BD$4:$BD$302&amp;БВ!$BF$4:$BF$302&amp;БВ!$BH$4:$BH$302&amp;БВ!$BJ$4:$BJ$302&amp;БВ!$BL$4:$BL$302,0)),IFERROR(INDEX(БВ!$CG$4:$CG$302,MATCH(C31&amp;D31&amp;F31&amp;H31&amp;J31,БВ!$BU$4:$BU$302&amp;БВ!$BW$4:$BW$302&amp;БВ!$BY$4:$BY$302&amp;БВ!$CA$4:$CA$302&amp;БВ!$CC$4:$CC$302,0)),IFERROR(INDEX('24v'!$Q$4:$Q$302,MATCH(C31&amp;D31&amp;F31&amp;H31&amp;J31,'24v'!$E$4:$E$302&amp;'24v'!$G$4:$G$302&amp;'24v'!$I$4:$I$302&amp;'24v'!$K$4:$K$302&amp;'24v'!$M$4:$M$302,0)),IFERROR(INDEX('24v'!$AH$4:$AH$302,MATCH(C31&amp;D31&amp;F31&amp;H31&amp;J31,'24v'!$V$4:$V$302&amp;'24v'!$X$4:$X$302&amp;'24v'!$Z$4:$Z$302&amp;'24v'!$AB$4:$AB$302&amp;'24v'!$AD$4:$AD$302,0)),IFERROR(INDEX('24v'!$AY$4:$AY$302,MATCH(C31&amp;D31&amp;F31&amp;H31&amp;J31,'24v'!$AM$4:$AM$302&amp;'24v'!$AO$4:$AO$302&amp;'24v'!$AQ$4:$AQ$302&amp;'24v'!$AS$4:$AS$302&amp;'24v'!$AU$4:$AU$302,0)),IFERROR(INDEX('24v'!$BP$4:$BP$302,MATCH(C31&amp;D31&amp;F31&amp;H31&amp;J31,'24v'!$BD$4:$BD$302&amp;'24v'!$BF$4:$BF$302&amp;'24v'!$BH$4:$BH$302&amp;'24v'!$BJ$4:$BJ$302&amp;'24v'!$BL$4:$BL$302,0)),IFERROR(INDEX('24v'!$CG$4:$CG$302,MATCH(C31&amp;D31&amp;F31&amp;H31&amp;J31,'24v'!$BU$4:$BU$302&amp;'24v'!$BW$4:$BW$302&amp;'24v'!$BY$4:$BY$302&amp;'24v'!$CA$4:$CA$302&amp;'24v'!$CC$4:$CC$302,0)),"Модель отсутствует")))))))))))</f>
        <v/>
      </c>
      <c r="O31" s="50" t="str">
        <f t="array" ref="O31">IF(B31="","",IFERROR(INDEX(БВ!$R$4:$R$302,MATCH(F31&amp;H31,БВ!$I$4:$I$302&amp;БВ!$K$4:$K$302,0)),"Модель отсутствует"))</f>
        <v/>
      </c>
      <c r="P31" s="51" t="str">
        <f t="shared" si="0"/>
        <v/>
      </c>
      <c r="V31">
        <v>1900</v>
      </c>
    </row>
    <row r="32" spans="1:22" ht="21.75" customHeight="1" thickBot="1" x14ac:dyDescent="0.3">
      <c r="A32">
        <v>28</v>
      </c>
      <c r="B32" s="62"/>
      <c r="C32" s="56"/>
      <c r="D32" s="44"/>
      <c r="E32" s="44"/>
      <c r="F32" s="44"/>
      <c r="G32" s="44"/>
      <c r="H32" s="45"/>
      <c r="I32" s="44"/>
      <c r="J32" s="46"/>
      <c r="K32" s="57"/>
      <c r="L32" s="47" t="str">
        <f t="array" ref="L32">IF(B32="","",IFERROR(INDEX(БВ!$O$4:$O$302,MATCH(C32&amp;D32&amp;F32&amp;H32&amp;J32,БВ!$E$4:$E$302&amp;БВ!$G$4:$G$302&amp;БВ!$I$4:$I$302&amp;БВ!$K$4:$K$302&amp;БВ!$M$4:$M$302,0)),IFERROR(INDEX(БВ!$AF$4:$AF$302,MATCH(C32&amp;D32&amp;F32&amp;H32&amp;J32,БВ!#REF!&amp;БВ!$X$4:$X$302&amp;БВ!$Z$4:$Z$302&amp;БВ!$AB$4:$AB$302&amp;БВ!$AD$4:$AD$302,0)),IFERROR(INDEX(БВ!$AW$4:$AW$302,MATCH(C32&amp;D32&amp;F32&amp;H32&amp;J32,БВ!$AM$4:$AM$302&amp;БВ!$AO$4:$AO$302&amp;БВ!$AQ$4:$AQ$302&amp;БВ!$AS$4:$AS$302&amp;БВ!$AU$4:$AU$302,0)),IFERROR(INDEX(БВ!$BN$4:$BN$302,MATCH(C32&amp;D32&amp;F32&amp;H32&amp;J32,БВ!$BD$4:$BD$302&amp;БВ!$BF$4:$BF$302&amp;БВ!$BH$4:$BH$302&amp;БВ!$BJ$4:$BJ$302&amp;БВ!$BL$4:$BL$302,0)),IFERROR(INDEX(БВ!$CE$4:$CE$302,MATCH(C32&amp;D32&amp;F32&amp;H32&amp;J32,БВ!$BU$4:$BU$302&amp;БВ!$BW$4:$BW$302&amp;БВ!$BY$4:$BY$302&amp;БВ!$CA$4:$CA$302&amp;БВ!$CC$4:$CC$302,0)),IFERROR(INDEX('24v'!$O$4:$O$302,MATCH(C32&amp;D32&amp;F32&amp;H32&amp;J32,'24v'!$E$4:$E$302&amp;'24v'!$G$4:$G$302&amp;'24v'!$I$4:$I$302&amp;'24v'!$K$4:$K$302&amp;'24v'!$M$4:$M$302,0)),IFERROR(INDEX('24v'!$AF$4:$AF$302,MATCH(C32&amp;D32&amp;F32&amp;H32&amp;J32,'24v'!$V$4:$V$302&amp;'24v'!$X$4:$X$302&amp;'24v'!$Z$4:$Z$302&amp;'24v'!$AB$4:$AB$302&amp;'24v'!$AD$4:$AD$302,0)),IFERROR(INDEX('24v'!$AW$4:$AW$302,MATCH(C32&amp;D32&amp;F32&amp;H32&amp;J32,'24v'!$AM$4:$AM$302&amp;'24v'!$AO$4:$AO$302&amp;'24v'!$AQ$4:$AQ$302&amp;'24v'!$AS$4:$AS$302&amp;'24v'!$AU$4:$AU$302,0)),IFERROR(INDEX('24v'!$BN$4:$BN$302,MATCH(C32&amp;D32&amp;F32&amp;H32&amp;J32,'24v'!$BD$4:$BD$302&amp;'24v'!$BF$4:$BF$302&amp;'24v'!$BH$4:$BH$302&amp;'24v'!$BJ$4:$BJ$302&amp;'24v'!$BL$4:$BL$302,0)),IFERROR(INDEX('24v'!$CE$4:$CE$302,MATCH(C32&amp;D32&amp;F32&amp;H32&amp;J32,'24v'!$BU$4:$BU$302&amp;'24v'!$BW$4:$BW$302&amp;'24v'!$BY$4:$BY$302&amp;'24v'!$CA$4:$CA$302&amp;'24v'!$CC$4:$CC$302,0)),"Модель отсутствует")))))))))))</f>
        <v/>
      </c>
      <c r="M32" s="48" t="str">
        <f t="array" ref="M32">IF(B32="","",IFERROR(INDEX(БВ!$P$4:$P$302,MATCH(C32&amp;D32&amp;F32&amp;H32&amp;J32,БВ!$E$4:$E$302&amp;БВ!$G$4:$G$302&amp;БВ!$I$4:$I$302&amp;БВ!$K$4:$K$302&amp;БВ!$M$4:$M$302,0)),IFERROR(INDEX(БВ!$AG$4:$AG$302,MATCH(C32&amp;D32&amp;F32&amp;H32&amp;J32,БВ!#REF!&amp;БВ!$X$4:$X$302&amp;БВ!$Z$4:$Z$302&amp;БВ!$AB$4:$AB$302&amp;БВ!$AD$4:$AD$302,0)),IFERROR(INDEX(БВ!$AX$4:$AX$302,MATCH(C32&amp;D32&amp;F32&amp;H32&amp;J32,БВ!$AM$4:$AM$302&amp;БВ!$AO$4:$AO$302&amp;БВ!$AQ$4:$AQ$302&amp;БВ!$AS$4:$AS$302&amp;БВ!$AU$4:$AU$302,0)),IFERROR(INDEX(БВ!$BO$4:$BO$302,MATCH(C32&amp;D32&amp;F32&amp;H32&amp;J32,БВ!$BD$4:$BD$302&amp;БВ!$BF$4:$BF$302&amp;БВ!$BH$4:$BH$302&amp;БВ!$BJ$4:$BJ$302&amp;БВ!$BL$4:$BL$302,0)),IFERROR(INDEX(БВ!$CF$4:$CF$302,MATCH(C32&amp;D32&amp;F32&amp;H32&amp;J32,БВ!$BU$4:$BU$302&amp;БВ!$BW$4:$BW$302&amp;БВ!$BY$4:$BY$302&amp;БВ!$CA$4:$CA$302&amp;БВ!$CC$4:$CC$302,0)),IFERROR(INDEX('24v'!$P$4:$P$302,MATCH(C32&amp;D32&amp;F32&amp;H32&amp;J32,'24v'!$E$4:$E$302&amp;'24v'!$G$4:$G$302&amp;'24v'!$I$4:$I$302&amp;'24v'!$K$4:$K$302&amp;'24v'!$M$4:$M$302,0)),IFERROR(INDEX('24v'!$AG$4:$AG$302,MATCH(C32&amp;D32&amp;F32&amp;H32&amp;J32,'24v'!$V$4:$V$302&amp;'24v'!$X$4:$X$302&amp;'24v'!$Z$4:$Z$302&amp;'24v'!$AB$4:$AB$302&amp;'24v'!$AD$4:$AD$302,0)),IFERROR(INDEX('24v'!$AX$4:$AX$302,MATCH(C32&amp;D32&amp;F32&amp;H32&amp;J32,'24v'!$AM$4:$AM$302&amp;'24v'!$AO$4:$AO$302&amp;'24v'!$AQ$4:$AQ$302&amp;'24v'!$AS$4:$AS$302&amp;'24v'!$AU$4:$AU$302,0)),IFERROR(INDEX('24v'!$BO$4:$BO$302,MATCH(C32&amp;D32&amp;F32&amp;H32&amp;J32,'24v'!$BD$4:$BD$302&amp;'24v'!$BF$4:$BF$302&amp;'24v'!$BH$4:$BH$302&amp;'24v'!$BJ$4:$BJ$302&amp;'24v'!$BL$4:$BL$302,0)),IFERROR(INDEX('24v'!$CF$4:$CF$302,MATCH(C32&amp;D32&amp;F32&amp;H32&amp;J32,'24v'!$BU$4:$BU$302&amp;'24v'!$BW$4:$BW$302&amp;'24v'!$BY$4:$BY$302&amp;'24v'!$CA$4:$CA$302&amp;'24v'!$CC$4:$CC$302,0)),"Модель отсутствует")))))))))))</f>
        <v/>
      </c>
      <c r="N32" s="49" t="str">
        <f t="array" ref="N32">IF(B32="","",IFERROR(INDEX(БВ!$Q$4:$Q$302,MATCH(C32&amp;D32&amp;F32&amp;H32&amp;J32,БВ!$E$4:$E$302&amp;БВ!$G$4:$G$302&amp;БВ!$I$4:$I$302&amp;БВ!$K$4:$K$302&amp;БВ!$M$4:$M$302,0)),IFERROR(INDEX(БВ!$AH$4:$AH$302,MATCH(C32&amp;D32&amp;F32&amp;H32&amp;J32,БВ!#REF!&amp;БВ!$X$4:$X$302&amp;БВ!$Z$4:$Z$302&amp;БВ!$AB$4:$AB$302&amp;БВ!$AD$4:$AD$302,0)),IFERROR(INDEX(БВ!$AY$4:$AY$302,MATCH(C32&amp;D32&amp;F32&amp;H32&amp;J32,БВ!$AM$4:$AM$302&amp;БВ!$AO$4:$AO$302&amp;БВ!$AQ$4:$AQ$302&amp;БВ!$AS$4:$AS$302&amp;БВ!$AU$4:$AU$302,0)),IFERROR(INDEX(БВ!$BP$4:$BP$302,MATCH(C32&amp;D32&amp;F32&amp;H32&amp;J32,БВ!$BD$4:$BD$302&amp;БВ!$BF$4:$BF$302&amp;БВ!$BH$4:$BH$302&amp;БВ!$BJ$4:$BJ$302&amp;БВ!$BL$4:$BL$302,0)),IFERROR(INDEX(БВ!$CG$4:$CG$302,MATCH(C32&amp;D32&amp;F32&amp;H32&amp;J32,БВ!$BU$4:$BU$302&amp;БВ!$BW$4:$BW$302&amp;БВ!$BY$4:$BY$302&amp;БВ!$CA$4:$CA$302&amp;БВ!$CC$4:$CC$302,0)),IFERROR(INDEX('24v'!$Q$4:$Q$302,MATCH(C32&amp;D32&amp;F32&amp;H32&amp;J32,'24v'!$E$4:$E$302&amp;'24v'!$G$4:$G$302&amp;'24v'!$I$4:$I$302&amp;'24v'!$K$4:$K$302&amp;'24v'!$M$4:$M$302,0)),IFERROR(INDEX('24v'!$AH$4:$AH$302,MATCH(C32&amp;D32&amp;F32&amp;H32&amp;J32,'24v'!$V$4:$V$302&amp;'24v'!$X$4:$X$302&amp;'24v'!$Z$4:$Z$302&amp;'24v'!$AB$4:$AB$302&amp;'24v'!$AD$4:$AD$302,0)),IFERROR(INDEX('24v'!$AY$4:$AY$302,MATCH(C32&amp;D32&amp;F32&amp;H32&amp;J32,'24v'!$AM$4:$AM$302&amp;'24v'!$AO$4:$AO$302&amp;'24v'!$AQ$4:$AQ$302&amp;'24v'!$AS$4:$AS$302&amp;'24v'!$AU$4:$AU$302,0)),IFERROR(INDEX('24v'!$BP$4:$BP$302,MATCH(C32&amp;D32&amp;F32&amp;H32&amp;J32,'24v'!$BD$4:$BD$302&amp;'24v'!$BF$4:$BF$302&amp;'24v'!$BH$4:$BH$302&amp;'24v'!$BJ$4:$BJ$302&amp;'24v'!$BL$4:$BL$302,0)),IFERROR(INDEX('24v'!$CG$4:$CG$302,MATCH(C32&amp;D32&amp;F32&amp;H32&amp;J32,'24v'!$BU$4:$BU$302&amp;'24v'!$BW$4:$BW$302&amp;'24v'!$BY$4:$BY$302&amp;'24v'!$CA$4:$CA$302&amp;'24v'!$CC$4:$CC$302,0)),"Модель отсутствует")))))))))))</f>
        <v/>
      </c>
      <c r="O32" s="50" t="str">
        <f t="array" ref="O32">IF(B32="","",IFERROR(INDEX(БВ!$R$4:$R$302,MATCH(F32&amp;H32,БВ!$I$4:$I$302&amp;БВ!$K$4:$K$302,0)),"Модель отсутствует"))</f>
        <v/>
      </c>
      <c r="P32" s="51" t="str">
        <f t="shared" si="0"/>
        <v/>
      </c>
      <c r="V32">
        <v>1950</v>
      </c>
    </row>
    <row r="33" spans="1:22" ht="21.75" customHeight="1" thickBot="1" x14ac:dyDescent="0.3">
      <c r="A33">
        <v>29</v>
      </c>
      <c r="B33" s="62"/>
      <c r="C33" s="56"/>
      <c r="D33" s="44"/>
      <c r="E33" s="44"/>
      <c r="F33" s="44"/>
      <c r="G33" s="44"/>
      <c r="H33" s="45"/>
      <c r="I33" s="44"/>
      <c r="J33" s="46"/>
      <c r="K33" s="57"/>
      <c r="L33" s="47" t="str">
        <f t="array" ref="L33">IF(B33="","",IFERROR(INDEX(БВ!$O$4:$O$302,MATCH(C33&amp;D33&amp;F33&amp;H33&amp;J33,БВ!$E$4:$E$302&amp;БВ!$G$4:$G$302&amp;БВ!$I$4:$I$302&amp;БВ!$K$4:$K$302&amp;БВ!$M$4:$M$302,0)),IFERROR(INDEX(БВ!$AF$4:$AF$302,MATCH(C33&amp;D33&amp;F33&amp;H33&amp;J33,БВ!#REF!&amp;БВ!$X$4:$X$302&amp;БВ!$Z$4:$Z$302&amp;БВ!$AB$4:$AB$302&amp;БВ!$AD$4:$AD$302,0)),IFERROR(INDEX(БВ!$AW$4:$AW$302,MATCH(C33&amp;D33&amp;F33&amp;H33&amp;J33,БВ!$AM$4:$AM$302&amp;БВ!$AO$4:$AO$302&amp;БВ!$AQ$4:$AQ$302&amp;БВ!$AS$4:$AS$302&amp;БВ!$AU$4:$AU$302,0)),IFERROR(INDEX(БВ!$BN$4:$BN$302,MATCH(C33&amp;D33&amp;F33&amp;H33&amp;J33,БВ!$BD$4:$BD$302&amp;БВ!$BF$4:$BF$302&amp;БВ!$BH$4:$BH$302&amp;БВ!$BJ$4:$BJ$302&amp;БВ!$BL$4:$BL$302,0)),IFERROR(INDEX(БВ!$CE$4:$CE$302,MATCH(C33&amp;D33&amp;F33&amp;H33&amp;J33,БВ!$BU$4:$BU$302&amp;БВ!$BW$4:$BW$302&amp;БВ!$BY$4:$BY$302&amp;БВ!$CA$4:$CA$302&amp;БВ!$CC$4:$CC$302,0)),IFERROR(INDEX('24v'!$O$4:$O$302,MATCH(C33&amp;D33&amp;F33&amp;H33&amp;J33,'24v'!$E$4:$E$302&amp;'24v'!$G$4:$G$302&amp;'24v'!$I$4:$I$302&amp;'24v'!$K$4:$K$302&amp;'24v'!$M$4:$M$302,0)),IFERROR(INDEX('24v'!$AF$4:$AF$302,MATCH(C33&amp;D33&amp;F33&amp;H33&amp;J33,'24v'!$V$4:$V$302&amp;'24v'!$X$4:$X$302&amp;'24v'!$Z$4:$Z$302&amp;'24v'!$AB$4:$AB$302&amp;'24v'!$AD$4:$AD$302,0)),IFERROR(INDEX('24v'!$AW$4:$AW$302,MATCH(C33&amp;D33&amp;F33&amp;H33&amp;J33,'24v'!$AM$4:$AM$302&amp;'24v'!$AO$4:$AO$302&amp;'24v'!$AQ$4:$AQ$302&amp;'24v'!$AS$4:$AS$302&amp;'24v'!$AU$4:$AU$302,0)),IFERROR(INDEX('24v'!$BN$4:$BN$302,MATCH(C33&amp;D33&amp;F33&amp;H33&amp;J33,'24v'!$BD$4:$BD$302&amp;'24v'!$BF$4:$BF$302&amp;'24v'!$BH$4:$BH$302&amp;'24v'!$BJ$4:$BJ$302&amp;'24v'!$BL$4:$BL$302,0)),IFERROR(INDEX('24v'!$CE$4:$CE$302,MATCH(C33&amp;D33&amp;F33&amp;H33&amp;J33,'24v'!$BU$4:$BU$302&amp;'24v'!$BW$4:$BW$302&amp;'24v'!$BY$4:$BY$302&amp;'24v'!$CA$4:$CA$302&amp;'24v'!$CC$4:$CC$302,0)),"Модель отсутствует")))))))))))</f>
        <v/>
      </c>
      <c r="M33" s="48" t="str">
        <f t="array" ref="M33">IF(B33="","",IFERROR(INDEX(БВ!$P$4:$P$302,MATCH(C33&amp;D33&amp;F33&amp;H33&amp;J33,БВ!$E$4:$E$302&amp;БВ!$G$4:$G$302&amp;БВ!$I$4:$I$302&amp;БВ!$K$4:$K$302&amp;БВ!$M$4:$M$302,0)),IFERROR(INDEX(БВ!$AG$4:$AG$302,MATCH(C33&amp;D33&amp;F33&amp;H33&amp;J33,БВ!#REF!&amp;БВ!$X$4:$X$302&amp;БВ!$Z$4:$Z$302&amp;БВ!$AB$4:$AB$302&amp;БВ!$AD$4:$AD$302,0)),IFERROR(INDEX(БВ!$AX$4:$AX$302,MATCH(C33&amp;D33&amp;F33&amp;H33&amp;J33,БВ!$AM$4:$AM$302&amp;БВ!$AO$4:$AO$302&amp;БВ!$AQ$4:$AQ$302&amp;БВ!$AS$4:$AS$302&amp;БВ!$AU$4:$AU$302,0)),IFERROR(INDEX(БВ!$BO$4:$BO$302,MATCH(C33&amp;D33&amp;F33&amp;H33&amp;J33,БВ!$BD$4:$BD$302&amp;БВ!$BF$4:$BF$302&amp;БВ!$BH$4:$BH$302&amp;БВ!$BJ$4:$BJ$302&amp;БВ!$BL$4:$BL$302,0)),IFERROR(INDEX(БВ!$CF$4:$CF$302,MATCH(C33&amp;D33&amp;F33&amp;H33&amp;J33,БВ!$BU$4:$BU$302&amp;БВ!$BW$4:$BW$302&amp;БВ!$BY$4:$BY$302&amp;БВ!$CA$4:$CA$302&amp;БВ!$CC$4:$CC$302,0)),IFERROR(INDEX('24v'!$P$4:$P$302,MATCH(C33&amp;D33&amp;F33&amp;H33&amp;J33,'24v'!$E$4:$E$302&amp;'24v'!$G$4:$G$302&amp;'24v'!$I$4:$I$302&amp;'24v'!$K$4:$K$302&amp;'24v'!$M$4:$M$302,0)),IFERROR(INDEX('24v'!$AG$4:$AG$302,MATCH(C33&amp;D33&amp;F33&amp;H33&amp;J33,'24v'!$V$4:$V$302&amp;'24v'!$X$4:$X$302&amp;'24v'!$Z$4:$Z$302&amp;'24v'!$AB$4:$AB$302&amp;'24v'!$AD$4:$AD$302,0)),IFERROR(INDEX('24v'!$AX$4:$AX$302,MATCH(C33&amp;D33&amp;F33&amp;H33&amp;J33,'24v'!$AM$4:$AM$302&amp;'24v'!$AO$4:$AO$302&amp;'24v'!$AQ$4:$AQ$302&amp;'24v'!$AS$4:$AS$302&amp;'24v'!$AU$4:$AU$302,0)),IFERROR(INDEX('24v'!$BO$4:$BO$302,MATCH(C33&amp;D33&amp;F33&amp;H33&amp;J33,'24v'!$BD$4:$BD$302&amp;'24v'!$BF$4:$BF$302&amp;'24v'!$BH$4:$BH$302&amp;'24v'!$BJ$4:$BJ$302&amp;'24v'!$BL$4:$BL$302,0)),IFERROR(INDEX('24v'!$CF$4:$CF$302,MATCH(C33&amp;D33&amp;F33&amp;H33&amp;J33,'24v'!$BU$4:$BU$302&amp;'24v'!$BW$4:$BW$302&amp;'24v'!$BY$4:$BY$302&amp;'24v'!$CA$4:$CA$302&amp;'24v'!$CC$4:$CC$302,0)),"Модель отсутствует")))))))))))</f>
        <v/>
      </c>
      <c r="N33" s="49" t="str">
        <f t="array" ref="N33">IF(B33="","",IFERROR(INDEX(БВ!$Q$4:$Q$302,MATCH(C33&amp;D33&amp;F33&amp;H33&amp;J33,БВ!$E$4:$E$302&amp;БВ!$G$4:$G$302&amp;БВ!$I$4:$I$302&amp;БВ!$K$4:$K$302&amp;БВ!$M$4:$M$302,0)),IFERROR(INDEX(БВ!$AH$4:$AH$302,MATCH(C33&amp;D33&amp;F33&amp;H33&amp;J33,БВ!#REF!&amp;БВ!$X$4:$X$302&amp;БВ!$Z$4:$Z$302&amp;БВ!$AB$4:$AB$302&amp;БВ!$AD$4:$AD$302,0)),IFERROR(INDEX(БВ!$AY$4:$AY$302,MATCH(C33&amp;D33&amp;F33&amp;H33&amp;J33,БВ!$AM$4:$AM$302&amp;БВ!$AO$4:$AO$302&amp;БВ!$AQ$4:$AQ$302&amp;БВ!$AS$4:$AS$302&amp;БВ!$AU$4:$AU$302,0)),IFERROR(INDEX(БВ!$BP$4:$BP$302,MATCH(C33&amp;D33&amp;F33&amp;H33&amp;J33,БВ!$BD$4:$BD$302&amp;БВ!$BF$4:$BF$302&amp;БВ!$BH$4:$BH$302&amp;БВ!$BJ$4:$BJ$302&amp;БВ!$BL$4:$BL$302,0)),IFERROR(INDEX(БВ!$CG$4:$CG$302,MATCH(C33&amp;D33&amp;F33&amp;H33&amp;J33,БВ!$BU$4:$BU$302&amp;БВ!$BW$4:$BW$302&amp;БВ!$BY$4:$BY$302&amp;БВ!$CA$4:$CA$302&amp;БВ!$CC$4:$CC$302,0)),IFERROR(INDEX('24v'!$Q$4:$Q$302,MATCH(C33&amp;D33&amp;F33&amp;H33&amp;J33,'24v'!$E$4:$E$302&amp;'24v'!$G$4:$G$302&amp;'24v'!$I$4:$I$302&amp;'24v'!$K$4:$K$302&amp;'24v'!$M$4:$M$302,0)),IFERROR(INDEX('24v'!$AH$4:$AH$302,MATCH(C33&amp;D33&amp;F33&amp;H33&amp;J33,'24v'!$V$4:$V$302&amp;'24v'!$X$4:$X$302&amp;'24v'!$Z$4:$Z$302&amp;'24v'!$AB$4:$AB$302&amp;'24v'!$AD$4:$AD$302,0)),IFERROR(INDEX('24v'!$AY$4:$AY$302,MATCH(C33&amp;D33&amp;F33&amp;H33&amp;J33,'24v'!$AM$4:$AM$302&amp;'24v'!$AO$4:$AO$302&amp;'24v'!$AQ$4:$AQ$302&amp;'24v'!$AS$4:$AS$302&amp;'24v'!$AU$4:$AU$302,0)),IFERROR(INDEX('24v'!$BP$4:$BP$302,MATCH(C33&amp;D33&amp;F33&amp;H33&amp;J33,'24v'!$BD$4:$BD$302&amp;'24v'!$BF$4:$BF$302&amp;'24v'!$BH$4:$BH$302&amp;'24v'!$BJ$4:$BJ$302&amp;'24v'!$BL$4:$BL$302,0)),IFERROR(INDEX('24v'!$CG$4:$CG$302,MATCH(C33&amp;D33&amp;F33&amp;H33&amp;J33,'24v'!$BU$4:$BU$302&amp;'24v'!$BW$4:$BW$302&amp;'24v'!$BY$4:$BY$302&amp;'24v'!$CA$4:$CA$302&amp;'24v'!$CC$4:$CC$302,0)),"Модель отсутствует")))))))))))</f>
        <v/>
      </c>
      <c r="O33" s="50" t="str">
        <f t="array" ref="O33">IF(B33="","",IFERROR(INDEX(БВ!$R$4:$R$302,MATCH(F33&amp;H33,БВ!$I$4:$I$302&amp;БВ!$K$4:$K$302,0)),"Модель отсутствует"))</f>
        <v/>
      </c>
      <c r="P33" s="51" t="str">
        <f t="shared" si="0"/>
        <v/>
      </c>
      <c r="V33">
        <v>2000</v>
      </c>
    </row>
    <row r="34" spans="1:22" ht="21.75" customHeight="1" thickBot="1" x14ac:dyDescent="0.3">
      <c r="A34">
        <v>30</v>
      </c>
      <c r="B34" s="62"/>
      <c r="C34" s="56"/>
      <c r="D34" s="44"/>
      <c r="E34" s="44"/>
      <c r="F34" s="44"/>
      <c r="G34" s="44"/>
      <c r="H34" s="45"/>
      <c r="I34" s="44"/>
      <c r="J34" s="46"/>
      <c r="K34" s="57"/>
      <c r="L34" s="47" t="str">
        <f t="array" ref="L34">IF(B34="","",IFERROR(INDEX(БВ!$O$4:$O$302,MATCH(C34&amp;D34&amp;F34&amp;H34&amp;J34,БВ!$E$4:$E$302&amp;БВ!$G$4:$G$302&amp;БВ!$I$4:$I$302&amp;БВ!$K$4:$K$302&amp;БВ!$M$4:$M$302,0)),IFERROR(INDEX(БВ!$AF$4:$AF$302,MATCH(C34&amp;D34&amp;F34&amp;H34&amp;J34,БВ!#REF!&amp;БВ!$X$4:$X$302&amp;БВ!$Z$4:$Z$302&amp;БВ!$AB$4:$AB$302&amp;БВ!$AD$4:$AD$302,0)),IFERROR(INDEX(БВ!$AW$4:$AW$302,MATCH(C34&amp;D34&amp;F34&amp;H34&amp;J34,БВ!$AM$4:$AM$302&amp;БВ!$AO$4:$AO$302&amp;БВ!$AQ$4:$AQ$302&amp;БВ!$AS$4:$AS$302&amp;БВ!$AU$4:$AU$302,0)),IFERROR(INDEX(БВ!$BN$4:$BN$302,MATCH(C34&amp;D34&amp;F34&amp;H34&amp;J34,БВ!$BD$4:$BD$302&amp;БВ!$BF$4:$BF$302&amp;БВ!$BH$4:$BH$302&amp;БВ!$BJ$4:$BJ$302&amp;БВ!$BL$4:$BL$302,0)),IFERROR(INDEX(БВ!$CE$4:$CE$302,MATCH(C34&amp;D34&amp;F34&amp;H34&amp;J34,БВ!$BU$4:$BU$302&amp;БВ!$BW$4:$BW$302&amp;БВ!$BY$4:$BY$302&amp;БВ!$CA$4:$CA$302&amp;БВ!$CC$4:$CC$302,0)),IFERROR(INDEX('24v'!$O$4:$O$302,MATCH(C34&amp;D34&amp;F34&amp;H34&amp;J34,'24v'!$E$4:$E$302&amp;'24v'!$G$4:$G$302&amp;'24v'!$I$4:$I$302&amp;'24v'!$K$4:$K$302&amp;'24v'!$M$4:$M$302,0)),IFERROR(INDEX('24v'!$AF$4:$AF$302,MATCH(C34&amp;D34&amp;F34&amp;H34&amp;J34,'24v'!$V$4:$V$302&amp;'24v'!$X$4:$X$302&amp;'24v'!$Z$4:$Z$302&amp;'24v'!$AB$4:$AB$302&amp;'24v'!$AD$4:$AD$302,0)),IFERROR(INDEX('24v'!$AW$4:$AW$302,MATCH(C34&amp;D34&amp;F34&amp;H34&amp;J34,'24v'!$AM$4:$AM$302&amp;'24v'!$AO$4:$AO$302&amp;'24v'!$AQ$4:$AQ$302&amp;'24v'!$AS$4:$AS$302&amp;'24v'!$AU$4:$AU$302,0)),IFERROR(INDEX('24v'!$BN$4:$BN$302,MATCH(C34&amp;D34&amp;F34&amp;H34&amp;J34,'24v'!$BD$4:$BD$302&amp;'24v'!$BF$4:$BF$302&amp;'24v'!$BH$4:$BH$302&amp;'24v'!$BJ$4:$BJ$302&amp;'24v'!$BL$4:$BL$302,0)),IFERROR(INDEX('24v'!$CE$4:$CE$302,MATCH(C34&amp;D34&amp;F34&amp;H34&amp;J34,'24v'!$BU$4:$BU$302&amp;'24v'!$BW$4:$BW$302&amp;'24v'!$BY$4:$BY$302&amp;'24v'!$CA$4:$CA$302&amp;'24v'!$CC$4:$CC$302,0)),"Модель отсутствует")))))))))))</f>
        <v/>
      </c>
      <c r="M34" s="48" t="str">
        <f t="array" ref="M34">IF(B34="","",IFERROR(INDEX(БВ!$P$4:$P$302,MATCH(C34&amp;D34&amp;F34&amp;H34&amp;J34,БВ!$E$4:$E$302&amp;БВ!$G$4:$G$302&amp;БВ!$I$4:$I$302&amp;БВ!$K$4:$K$302&amp;БВ!$M$4:$M$302,0)),IFERROR(INDEX(БВ!$AG$4:$AG$302,MATCH(C34&amp;D34&amp;F34&amp;H34&amp;J34,БВ!#REF!&amp;БВ!$X$4:$X$302&amp;БВ!$Z$4:$Z$302&amp;БВ!$AB$4:$AB$302&amp;БВ!$AD$4:$AD$302,0)),IFERROR(INDEX(БВ!$AX$4:$AX$302,MATCH(C34&amp;D34&amp;F34&amp;H34&amp;J34,БВ!$AM$4:$AM$302&amp;БВ!$AO$4:$AO$302&amp;БВ!$AQ$4:$AQ$302&amp;БВ!$AS$4:$AS$302&amp;БВ!$AU$4:$AU$302,0)),IFERROR(INDEX(БВ!$BO$4:$BO$302,MATCH(C34&amp;D34&amp;F34&amp;H34&amp;J34,БВ!$BD$4:$BD$302&amp;БВ!$BF$4:$BF$302&amp;БВ!$BH$4:$BH$302&amp;БВ!$BJ$4:$BJ$302&amp;БВ!$BL$4:$BL$302,0)),IFERROR(INDEX(БВ!$CF$4:$CF$302,MATCH(C34&amp;D34&amp;F34&amp;H34&amp;J34,БВ!$BU$4:$BU$302&amp;БВ!$BW$4:$BW$302&amp;БВ!$BY$4:$BY$302&amp;БВ!$CA$4:$CA$302&amp;БВ!$CC$4:$CC$302,0)),IFERROR(INDEX('24v'!$P$4:$P$302,MATCH(C34&amp;D34&amp;F34&amp;H34&amp;J34,'24v'!$E$4:$E$302&amp;'24v'!$G$4:$G$302&amp;'24v'!$I$4:$I$302&amp;'24v'!$K$4:$K$302&amp;'24v'!$M$4:$M$302,0)),IFERROR(INDEX('24v'!$AG$4:$AG$302,MATCH(C34&amp;D34&amp;F34&amp;H34&amp;J34,'24v'!$V$4:$V$302&amp;'24v'!$X$4:$X$302&amp;'24v'!$Z$4:$Z$302&amp;'24v'!$AB$4:$AB$302&amp;'24v'!$AD$4:$AD$302,0)),IFERROR(INDEX('24v'!$AX$4:$AX$302,MATCH(C34&amp;D34&amp;F34&amp;H34&amp;J34,'24v'!$AM$4:$AM$302&amp;'24v'!$AO$4:$AO$302&amp;'24v'!$AQ$4:$AQ$302&amp;'24v'!$AS$4:$AS$302&amp;'24v'!$AU$4:$AU$302,0)),IFERROR(INDEX('24v'!$BO$4:$BO$302,MATCH(C34&amp;D34&amp;F34&amp;H34&amp;J34,'24v'!$BD$4:$BD$302&amp;'24v'!$BF$4:$BF$302&amp;'24v'!$BH$4:$BH$302&amp;'24v'!$BJ$4:$BJ$302&amp;'24v'!$BL$4:$BL$302,0)),IFERROR(INDEX('24v'!$CF$4:$CF$302,MATCH(C34&amp;D34&amp;F34&amp;H34&amp;J34,'24v'!$BU$4:$BU$302&amp;'24v'!$BW$4:$BW$302&amp;'24v'!$BY$4:$BY$302&amp;'24v'!$CA$4:$CA$302&amp;'24v'!$CC$4:$CC$302,0)),"Модель отсутствует")))))))))))</f>
        <v/>
      </c>
      <c r="N34" s="49" t="str">
        <f t="array" ref="N34">IF(B34="","",IFERROR(INDEX(БВ!$Q$4:$Q$302,MATCH(C34&amp;D34&amp;F34&amp;H34&amp;J34,БВ!$E$4:$E$302&amp;БВ!$G$4:$G$302&amp;БВ!$I$4:$I$302&amp;БВ!$K$4:$K$302&amp;БВ!$M$4:$M$302,0)),IFERROR(INDEX(БВ!$AH$4:$AH$302,MATCH(C34&amp;D34&amp;F34&amp;H34&amp;J34,БВ!#REF!&amp;БВ!$X$4:$X$302&amp;БВ!$Z$4:$Z$302&amp;БВ!$AB$4:$AB$302&amp;БВ!$AD$4:$AD$302,0)),IFERROR(INDEX(БВ!$AY$4:$AY$302,MATCH(C34&amp;D34&amp;F34&amp;H34&amp;J34,БВ!$AM$4:$AM$302&amp;БВ!$AO$4:$AO$302&amp;БВ!$AQ$4:$AQ$302&amp;БВ!$AS$4:$AS$302&amp;БВ!$AU$4:$AU$302,0)),IFERROR(INDEX(БВ!$BP$4:$BP$302,MATCH(C34&amp;D34&amp;F34&amp;H34&amp;J34,БВ!$BD$4:$BD$302&amp;БВ!$BF$4:$BF$302&amp;БВ!$BH$4:$BH$302&amp;БВ!$BJ$4:$BJ$302&amp;БВ!$BL$4:$BL$302,0)),IFERROR(INDEX(БВ!$CG$4:$CG$302,MATCH(C34&amp;D34&amp;F34&amp;H34&amp;J34,БВ!$BU$4:$BU$302&amp;БВ!$BW$4:$BW$302&amp;БВ!$BY$4:$BY$302&amp;БВ!$CA$4:$CA$302&amp;БВ!$CC$4:$CC$302,0)),IFERROR(INDEX('24v'!$Q$4:$Q$302,MATCH(C34&amp;D34&amp;F34&amp;H34&amp;J34,'24v'!$E$4:$E$302&amp;'24v'!$G$4:$G$302&amp;'24v'!$I$4:$I$302&amp;'24v'!$K$4:$K$302&amp;'24v'!$M$4:$M$302,0)),IFERROR(INDEX('24v'!$AH$4:$AH$302,MATCH(C34&amp;D34&amp;F34&amp;H34&amp;J34,'24v'!$V$4:$V$302&amp;'24v'!$X$4:$X$302&amp;'24v'!$Z$4:$Z$302&amp;'24v'!$AB$4:$AB$302&amp;'24v'!$AD$4:$AD$302,0)),IFERROR(INDEX('24v'!$AY$4:$AY$302,MATCH(C34&amp;D34&amp;F34&amp;H34&amp;J34,'24v'!$AM$4:$AM$302&amp;'24v'!$AO$4:$AO$302&amp;'24v'!$AQ$4:$AQ$302&amp;'24v'!$AS$4:$AS$302&amp;'24v'!$AU$4:$AU$302,0)),IFERROR(INDEX('24v'!$BP$4:$BP$302,MATCH(C34&amp;D34&amp;F34&amp;H34&amp;J34,'24v'!$BD$4:$BD$302&amp;'24v'!$BF$4:$BF$302&amp;'24v'!$BH$4:$BH$302&amp;'24v'!$BJ$4:$BJ$302&amp;'24v'!$BL$4:$BL$302,0)),IFERROR(INDEX('24v'!$CG$4:$CG$302,MATCH(C34&amp;D34&amp;F34&amp;H34&amp;J34,'24v'!$BU$4:$BU$302&amp;'24v'!$BW$4:$BW$302&amp;'24v'!$BY$4:$BY$302&amp;'24v'!$CA$4:$CA$302&amp;'24v'!$CC$4:$CC$302,0)),"Модель отсутствует")))))))))))</f>
        <v/>
      </c>
      <c r="O34" s="50" t="str">
        <f t="array" ref="O34">IF(B34="","",IFERROR(INDEX(БВ!$R$4:$R$302,MATCH(F34&amp;H34,БВ!$I$4:$I$302&amp;БВ!$K$4:$K$302,0)),"Модель отсутствует"))</f>
        <v/>
      </c>
      <c r="P34" s="51" t="str">
        <f t="shared" si="0"/>
        <v/>
      </c>
      <c r="V34">
        <v>2050</v>
      </c>
    </row>
    <row r="35" spans="1:22" x14ac:dyDescent="0.25">
      <c r="V35">
        <v>2100</v>
      </c>
    </row>
    <row r="36" spans="1:22" x14ac:dyDescent="0.25">
      <c r="V36">
        <v>2150</v>
      </c>
    </row>
    <row r="37" spans="1:22" x14ac:dyDescent="0.25">
      <c r="V37">
        <v>2200</v>
      </c>
    </row>
    <row r="38" spans="1:22" x14ac:dyDescent="0.25">
      <c r="V38">
        <v>2250</v>
      </c>
    </row>
    <row r="39" spans="1:22" x14ac:dyDescent="0.25">
      <c r="V39">
        <v>2300</v>
      </c>
    </row>
    <row r="40" spans="1:22" x14ac:dyDescent="0.25">
      <c r="V40">
        <v>2350</v>
      </c>
    </row>
    <row r="41" spans="1:22" x14ac:dyDescent="0.25">
      <c r="V41">
        <v>2400</v>
      </c>
    </row>
    <row r="42" spans="1:22" x14ac:dyDescent="0.25">
      <c r="V42">
        <v>2450</v>
      </c>
    </row>
    <row r="43" spans="1:22" x14ac:dyDescent="0.25">
      <c r="V43">
        <v>2500</v>
      </c>
    </row>
    <row r="44" spans="1:22" x14ac:dyDescent="0.25">
      <c r="V44">
        <v>2550</v>
      </c>
    </row>
    <row r="45" spans="1:22" x14ac:dyDescent="0.25">
      <c r="V45">
        <v>2600</v>
      </c>
    </row>
    <row r="46" spans="1:22" x14ac:dyDescent="0.25">
      <c r="V46">
        <v>2650</v>
      </c>
    </row>
    <row r="47" spans="1:22" x14ac:dyDescent="0.25">
      <c r="V47">
        <v>2700</v>
      </c>
    </row>
    <row r="48" spans="1:22" x14ac:dyDescent="0.25">
      <c r="V48">
        <v>2750</v>
      </c>
    </row>
    <row r="49" spans="22:22" x14ac:dyDescent="0.25">
      <c r="V49">
        <v>2800</v>
      </c>
    </row>
    <row r="50" spans="22:22" x14ac:dyDescent="0.25">
      <c r="V50">
        <v>2850</v>
      </c>
    </row>
    <row r="51" spans="22:22" x14ac:dyDescent="0.25">
      <c r="V51">
        <v>2900</v>
      </c>
    </row>
    <row r="52" spans="22:22" x14ac:dyDescent="0.25">
      <c r="V52">
        <v>2950</v>
      </c>
    </row>
    <row r="53" spans="22:22" x14ac:dyDescent="0.25">
      <c r="V53">
        <v>3000</v>
      </c>
    </row>
  </sheetData>
  <sheetProtection password="C71F" sheet="1" objects="1" scenarios="1"/>
  <mergeCells count="13">
    <mergeCell ref="A1:P2"/>
    <mergeCell ref="D3:E4"/>
    <mergeCell ref="F3:G4"/>
    <mergeCell ref="H3:I4"/>
    <mergeCell ref="N3:N4"/>
    <mergeCell ref="A3:A4"/>
    <mergeCell ref="J3:K4"/>
    <mergeCell ref="L3:L4"/>
    <mergeCell ref="M3:M4"/>
    <mergeCell ref="O3:O4"/>
    <mergeCell ref="P3:P4"/>
    <mergeCell ref="C3:C4"/>
    <mergeCell ref="B3:B4"/>
  </mergeCells>
  <dataValidations count="7">
    <dataValidation type="list" allowBlank="1" showInputMessage="1" showErrorMessage="1" sqref="C5:C34" xr:uid="{00000000-0002-0000-0400-000000000000}">
      <formula1>$S$5:$S$6</formula1>
    </dataValidation>
    <dataValidation type="list" allowBlank="1" showInputMessage="1" showErrorMessage="1" sqref="D5:D34" xr:uid="{00000000-0002-0000-0400-000001000000}">
      <formula1>$T$5:$T$9</formula1>
    </dataValidation>
    <dataValidation type="list" allowBlank="1" showInputMessage="1" showErrorMessage="1" sqref="F5:F34" xr:uid="{00000000-0002-0000-0400-000002000000}">
      <formula1>$U$5:$U$10</formula1>
    </dataValidation>
    <dataValidation type="list" allowBlank="1" showInputMessage="1" showErrorMessage="1" sqref="H5:H34" xr:uid="{00000000-0002-0000-0400-000003000000}">
      <formula1>$V$5:$V$53</formula1>
    </dataValidation>
    <dataValidation type="list" allowBlank="1" showInputMessage="1" showErrorMessage="1" sqref="J5:J34" xr:uid="{00000000-0002-0000-0400-000004000000}">
      <formula1>$W$5:$W$11</formula1>
    </dataValidation>
    <dataValidation type="list" allowBlank="1" showInputMessage="1" showErrorMessage="1" sqref="K5:K34" xr:uid="{00000000-0002-0000-0400-000005000000}">
      <formula1>$X$5:$X$7</formula1>
    </dataValidation>
    <dataValidation type="list" allowBlank="1" showInputMessage="1" showErrorMessage="1" sqref="B5" xr:uid="{00000000-0002-0000-0400-000006000000}">
      <formula1>$R$5:$R$9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CACBFF4-F3C4-4B7D-B9BA-DA3B3A5FB7E0}">
            <xm:f>NOT(ISERROR(SEARCH($S$5,C5)))</xm:f>
            <xm:f>$S$5</xm:f>
            <x14:dxf>
              <fill>
                <patternFill>
                  <bgColor rgb="FFFFC000"/>
                </patternFill>
              </fill>
            </x14:dxf>
          </x14:cfRule>
          <xm:sqref>C5:L5 C5:C34 L6:L34</xm:sqref>
        </x14:conditionalFormatting>
        <x14:conditionalFormatting xmlns:xm="http://schemas.microsoft.com/office/excel/2006/main">
          <x14:cfRule type="containsText" priority="1" stopIfTrue="1" operator="containsText" id="{9D3326F1-A03D-4336-98C6-BFD1C795F291}">
            <xm:f>NOT(ISERROR(SEARCH($S$6,C5)))</xm:f>
            <xm:f>$S$6</xm:f>
            <x14:dxf>
              <fill>
                <patternFill>
                  <bgColor rgb="FF00B0F0"/>
                </patternFill>
              </fill>
            </x14:dxf>
          </x14:cfRule>
          <xm:sqref>C5:K34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B1:CI302"/>
  <sheetViews>
    <sheetView zoomScale="70" zoomScaleNormal="70" workbookViewId="0">
      <selection activeCell="AD25" sqref="AD25"/>
    </sheetView>
  </sheetViews>
  <sheetFormatPr defaultRowHeight="15" x14ac:dyDescent="0.25"/>
  <cols>
    <col min="3" max="3" width="10.140625" customWidth="1"/>
    <col min="4" max="4" width="1.28515625" customWidth="1"/>
    <col min="5" max="5" width="5.5703125" customWidth="1"/>
    <col min="6" max="6" width="1.28515625" customWidth="1"/>
    <col min="7" max="7" width="5.5703125" customWidth="1"/>
    <col min="8" max="8" width="1.42578125" customWidth="1"/>
    <col min="9" max="9" width="5.85546875" customWidth="1"/>
    <col min="10" max="10" width="1.42578125" customWidth="1"/>
    <col min="11" max="11" width="6.42578125" customWidth="1"/>
    <col min="12" max="12" width="1.42578125" customWidth="1"/>
    <col min="13" max="13" width="3.42578125" customWidth="1"/>
    <col min="14" max="14" width="4.140625" customWidth="1"/>
    <col min="15" max="16" width="10.7109375" style="13" customWidth="1"/>
    <col min="17" max="18" width="10.7109375" customWidth="1"/>
    <col min="19" max="19" width="14.28515625" customWidth="1"/>
    <col min="20" max="20" width="10.140625" customWidth="1"/>
    <col min="21" max="21" width="1.28515625" customWidth="1"/>
    <col min="22" max="22" width="5.5703125" customWidth="1"/>
    <col min="23" max="23" width="1.28515625" customWidth="1"/>
    <col min="24" max="24" width="5.5703125" customWidth="1"/>
    <col min="25" max="25" width="1.42578125" customWidth="1"/>
    <col min="26" max="26" width="5.85546875" customWidth="1"/>
    <col min="27" max="27" width="1.42578125" customWidth="1"/>
    <col min="28" max="28" width="6.42578125" customWidth="1"/>
    <col min="29" max="29" width="1.42578125" customWidth="1"/>
    <col min="30" max="30" width="3.42578125" customWidth="1"/>
    <col min="31" max="31" width="4.140625" customWidth="1"/>
    <col min="32" max="33" width="10.7109375" style="13" customWidth="1"/>
    <col min="34" max="35" width="10.7109375" customWidth="1"/>
    <col min="36" max="36" width="14.28515625" customWidth="1"/>
    <col min="37" max="37" width="10.140625" customWidth="1"/>
    <col min="38" max="38" width="1.28515625" customWidth="1"/>
    <col min="39" max="39" width="5.5703125" customWidth="1"/>
    <col min="40" max="40" width="1.28515625" customWidth="1"/>
    <col min="41" max="41" width="5.5703125" customWidth="1"/>
    <col min="42" max="42" width="1.42578125" customWidth="1"/>
    <col min="43" max="43" width="5.85546875" customWidth="1"/>
    <col min="44" max="44" width="1.42578125" customWidth="1"/>
    <col min="45" max="45" width="6.42578125" customWidth="1"/>
    <col min="46" max="46" width="1.42578125" customWidth="1"/>
    <col min="47" max="47" width="3.42578125" customWidth="1"/>
    <col min="48" max="48" width="4.140625" customWidth="1"/>
    <col min="49" max="50" width="10.7109375" style="13" customWidth="1"/>
    <col min="51" max="52" width="10.7109375" customWidth="1"/>
    <col min="53" max="53" width="14.28515625" customWidth="1"/>
    <col min="54" max="54" width="10.140625" customWidth="1"/>
    <col min="55" max="55" width="1.28515625" customWidth="1"/>
    <col min="56" max="56" width="5.5703125" customWidth="1"/>
    <col min="57" max="57" width="1.28515625" customWidth="1"/>
    <col min="58" max="58" width="5.5703125" customWidth="1"/>
    <col min="59" max="59" width="1.42578125" customWidth="1"/>
    <col min="60" max="60" width="5.85546875" customWidth="1"/>
    <col min="61" max="61" width="1.42578125" customWidth="1"/>
    <col min="62" max="62" width="6.42578125" customWidth="1"/>
    <col min="63" max="63" width="1.42578125" customWidth="1"/>
    <col min="64" max="64" width="3.42578125" customWidth="1"/>
    <col min="65" max="65" width="4.140625" customWidth="1"/>
    <col min="66" max="67" width="10.7109375" style="13" customWidth="1"/>
    <col min="68" max="69" width="10.7109375" customWidth="1"/>
    <col min="70" max="70" width="14.28515625" customWidth="1"/>
    <col min="71" max="71" width="10.140625" customWidth="1"/>
    <col min="72" max="72" width="1.28515625" customWidth="1"/>
    <col min="73" max="73" width="5.5703125" customWidth="1"/>
    <col min="74" max="74" width="1.28515625" customWidth="1"/>
    <col min="75" max="75" width="5.5703125" customWidth="1"/>
    <col min="76" max="76" width="1.42578125" customWidth="1"/>
    <col min="77" max="77" width="5.85546875" customWidth="1"/>
    <col min="78" max="78" width="1.42578125" customWidth="1"/>
    <col min="79" max="79" width="6.42578125" customWidth="1"/>
    <col min="80" max="80" width="1.42578125" customWidth="1"/>
    <col min="81" max="81" width="3.42578125" customWidth="1"/>
    <col min="82" max="82" width="4.140625" customWidth="1"/>
    <col min="83" max="84" width="10.7109375" style="13" customWidth="1"/>
    <col min="85" max="86" width="10.7109375" customWidth="1"/>
    <col min="87" max="87" width="14.28515625" customWidth="1"/>
    <col min="88" max="88" width="5.85546875" customWidth="1"/>
    <col min="89" max="89" width="1.42578125" customWidth="1"/>
    <col min="90" max="90" width="5.85546875" customWidth="1"/>
    <col min="91" max="91" width="1.42578125" customWidth="1"/>
    <col min="92" max="92" width="6.42578125" customWidth="1"/>
    <col min="93" max="93" width="1.42578125" customWidth="1"/>
    <col min="94" max="94" width="3.42578125" customWidth="1"/>
    <col min="95" max="95" width="4.140625" customWidth="1"/>
    <col min="99" max="99" width="9.85546875" customWidth="1"/>
    <col min="100" max="100" width="5.85546875" customWidth="1"/>
    <col min="101" max="101" width="1.42578125" customWidth="1"/>
    <col min="102" max="102" width="5.85546875" customWidth="1"/>
    <col min="103" max="103" width="1.42578125" customWidth="1"/>
    <col min="104" max="104" width="6.42578125" customWidth="1"/>
    <col min="105" max="105" width="1.42578125" customWidth="1"/>
    <col min="106" max="106" width="3.42578125" customWidth="1"/>
    <col min="107" max="107" width="4.140625" customWidth="1"/>
  </cols>
  <sheetData>
    <row r="1" spans="2:87" ht="15.75" thickBot="1" x14ac:dyDescent="0.3">
      <c r="B1" s="1"/>
      <c r="C1" s="1"/>
      <c r="D1" s="1"/>
      <c r="T1" s="1"/>
      <c r="U1" s="1"/>
      <c r="AK1" s="1"/>
      <c r="AL1" s="1"/>
      <c r="BB1" s="1"/>
      <c r="BC1" s="1"/>
      <c r="BS1" s="1"/>
      <c r="BT1" s="1"/>
    </row>
    <row r="2" spans="2:87" ht="30" customHeight="1" x14ac:dyDescent="0.25">
      <c r="B2" s="2"/>
      <c r="C2" s="848" t="s">
        <v>0</v>
      </c>
      <c r="D2" s="849"/>
      <c r="E2" s="849"/>
      <c r="F2" s="849"/>
      <c r="G2" s="849"/>
      <c r="H2" s="849"/>
      <c r="I2" s="849"/>
      <c r="J2" s="849"/>
      <c r="K2" s="849"/>
      <c r="L2" s="849"/>
      <c r="M2" s="849"/>
      <c r="N2" s="850"/>
      <c r="O2" s="837" t="s">
        <v>18</v>
      </c>
      <c r="P2" s="837" t="str">
        <f>"Теплоотдача при ("&amp;Калькулятор!$C$5&amp;"/"&amp;Калькулятор!$C$6&amp;"/"&amp;Калькулятор!$C$7&amp;"), Вт"</f>
        <v>Теплоотдача при (95/85/20), Вт</v>
      </c>
      <c r="Q2" s="837" t="s">
        <v>1</v>
      </c>
      <c r="R2" s="837" t="s">
        <v>19</v>
      </c>
      <c r="S2" s="837" t="s">
        <v>24</v>
      </c>
      <c r="T2" s="848" t="s">
        <v>2</v>
      </c>
      <c r="U2" s="849"/>
      <c r="V2" s="849"/>
      <c r="W2" s="849"/>
      <c r="X2" s="849"/>
      <c r="Y2" s="849"/>
      <c r="Z2" s="849"/>
      <c r="AA2" s="849"/>
      <c r="AB2" s="849"/>
      <c r="AC2" s="849"/>
      <c r="AD2" s="849"/>
      <c r="AE2" s="850"/>
      <c r="AF2" s="837" t="s">
        <v>18</v>
      </c>
      <c r="AG2" s="837" t="str">
        <f>"Теплоотдача при ("&amp;Калькулятор!$C$5&amp;"/"&amp;Калькулятор!$C$6&amp;"/"&amp;Калькулятор!$C$7&amp;"), Вт"</f>
        <v>Теплоотдача при (95/85/20), Вт</v>
      </c>
      <c r="AH2" s="837" t="s">
        <v>1</v>
      </c>
      <c r="AI2" s="837" t="s">
        <v>19</v>
      </c>
      <c r="AJ2" s="837" t="s">
        <v>24</v>
      </c>
      <c r="AK2" s="848" t="s">
        <v>3</v>
      </c>
      <c r="AL2" s="849"/>
      <c r="AM2" s="849"/>
      <c r="AN2" s="849"/>
      <c r="AO2" s="849"/>
      <c r="AP2" s="849"/>
      <c r="AQ2" s="849"/>
      <c r="AR2" s="849"/>
      <c r="AS2" s="849"/>
      <c r="AT2" s="849"/>
      <c r="AU2" s="849"/>
      <c r="AV2" s="850"/>
      <c r="AW2" s="837" t="s">
        <v>18</v>
      </c>
      <c r="AX2" s="837" t="str">
        <f>"Теплоотдача при ("&amp;Калькулятор!$C$5&amp;"/"&amp;Калькулятор!$C$6&amp;"/"&amp;Калькулятор!$C$7&amp;"), Вт"</f>
        <v>Теплоотдача при (95/85/20), Вт</v>
      </c>
      <c r="AY2" s="837" t="s">
        <v>1</v>
      </c>
      <c r="AZ2" s="837" t="s">
        <v>19</v>
      </c>
      <c r="BA2" s="837" t="s">
        <v>24</v>
      </c>
      <c r="BB2" s="848" t="s">
        <v>4</v>
      </c>
      <c r="BC2" s="849"/>
      <c r="BD2" s="849"/>
      <c r="BE2" s="849"/>
      <c r="BF2" s="849"/>
      <c r="BG2" s="849"/>
      <c r="BH2" s="849"/>
      <c r="BI2" s="849"/>
      <c r="BJ2" s="849"/>
      <c r="BK2" s="849"/>
      <c r="BL2" s="849"/>
      <c r="BM2" s="850"/>
      <c r="BN2" s="837" t="s">
        <v>18</v>
      </c>
      <c r="BO2" s="837" t="str">
        <f>"Теплоотдача при ("&amp;Калькулятор!$C$5&amp;"/"&amp;Калькулятор!$C$6&amp;"/"&amp;Калькулятор!$C$7&amp;"), Вт"</f>
        <v>Теплоотдача при (95/85/20), Вт</v>
      </c>
      <c r="BP2" s="837" t="s">
        <v>1</v>
      </c>
      <c r="BQ2" s="837" t="s">
        <v>19</v>
      </c>
      <c r="BR2" s="837" t="s">
        <v>24</v>
      </c>
      <c r="BS2" s="848" t="s">
        <v>5</v>
      </c>
      <c r="BT2" s="849"/>
      <c r="BU2" s="849"/>
      <c r="BV2" s="849"/>
      <c r="BW2" s="849"/>
      <c r="BX2" s="849"/>
      <c r="BY2" s="849"/>
      <c r="BZ2" s="849"/>
      <c r="CA2" s="849"/>
      <c r="CB2" s="849"/>
      <c r="CC2" s="849"/>
      <c r="CD2" s="850"/>
      <c r="CE2" s="837" t="s">
        <v>18</v>
      </c>
      <c r="CF2" s="837" t="str">
        <f>"Теплоотдача при ("&amp;Калькулятор!$C$5&amp;"/"&amp;Калькулятор!$C$6&amp;"/"&amp;Калькулятор!$C$7&amp;"), Вт"</f>
        <v>Теплоотдача при (95/85/20), Вт</v>
      </c>
      <c r="CG2" s="837" t="s">
        <v>1</v>
      </c>
      <c r="CH2" s="837" t="s">
        <v>19</v>
      </c>
      <c r="CI2" s="837" t="s">
        <v>24</v>
      </c>
    </row>
    <row r="3" spans="2:87" ht="30" customHeight="1" thickBot="1" x14ac:dyDescent="0.3">
      <c r="B3" t="s">
        <v>76</v>
      </c>
      <c r="C3" s="851"/>
      <c r="D3" s="852"/>
      <c r="E3" s="852"/>
      <c r="F3" s="852"/>
      <c r="G3" s="852"/>
      <c r="H3" s="852"/>
      <c r="I3" s="852"/>
      <c r="J3" s="852"/>
      <c r="K3" s="852"/>
      <c r="L3" s="852"/>
      <c r="M3" s="852"/>
      <c r="N3" s="853"/>
      <c r="O3" s="844"/>
      <c r="P3" s="844"/>
      <c r="Q3" s="844"/>
      <c r="R3" s="844"/>
      <c r="S3" s="844"/>
      <c r="T3" s="851"/>
      <c r="U3" s="852"/>
      <c r="V3" s="852"/>
      <c r="W3" s="852"/>
      <c r="X3" s="852"/>
      <c r="Y3" s="852"/>
      <c r="Z3" s="852"/>
      <c r="AA3" s="852"/>
      <c r="AB3" s="852"/>
      <c r="AC3" s="852"/>
      <c r="AD3" s="852"/>
      <c r="AE3" s="853"/>
      <c r="AF3" s="844"/>
      <c r="AG3" s="844"/>
      <c r="AH3" s="844"/>
      <c r="AI3" s="844"/>
      <c r="AJ3" s="844"/>
      <c r="AK3" s="851"/>
      <c r="AL3" s="852"/>
      <c r="AM3" s="852"/>
      <c r="AN3" s="852"/>
      <c r="AO3" s="852"/>
      <c r="AP3" s="852"/>
      <c r="AQ3" s="852"/>
      <c r="AR3" s="852"/>
      <c r="AS3" s="852"/>
      <c r="AT3" s="852"/>
      <c r="AU3" s="852"/>
      <c r="AV3" s="853"/>
      <c r="AW3" s="844"/>
      <c r="AX3" s="844"/>
      <c r="AY3" s="844"/>
      <c r="AZ3" s="844"/>
      <c r="BA3" s="844"/>
      <c r="BB3" s="851"/>
      <c r="BC3" s="852"/>
      <c r="BD3" s="852"/>
      <c r="BE3" s="852"/>
      <c r="BF3" s="852"/>
      <c r="BG3" s="852"/>
      <c r="BH3" s="852"/>
      <c r="BI3" s="852"/>
      <c r="BJ3" s="852"/>
      <c r="BK3" s="852"/>
      <c r="BL3" s="852"/>
      <c r="BM3" s="853"/>
      <c r="BN3" s="844"/>
      <c r="BO3" s="844"/>
      <c r="BP3" s="844"/>
      <c r="BQ3" s="844"/>
      <c r="BR3" s="844"/>
      <c r="BS3" s="851"/>
      <c r="BT3" s="852"/>
      <c r="BU3" s="852"/>
      <c r="BV3" s="852"/>
      <c r="BW3" s="852"/>
      <c r="BX3" s="852"/>
      <c r="BY3" s="852"/>
      <c r="BZ3" s="852"/>
      <c r="CA3" s="852"/>
      <c r="CB3" s="852"/>
      <c r="CC3" s="852"/>
      <c r="CD3" s="853"/>
      <c r="CE3" s="844"/>
      <c r="CF3" s="844"/>
      <c r="CG3" s="844"/>
      <c r="CH3" s="844"/>
      <c r="CI3" s="844"/>
    </row>
    <row r="4" spans="2:87" ht="16.5" customHeight="1" thickBot="1" x14ac:dyDescent="0.3">
      <c r="B4" s="845" t="s">
        <v>6</v>
      </c>
      <c r="C4" s="3" t="str">
        <f>$B$3</f>
        <v>Wtherm</v>
      </c>
      <c r="D4" s="4" t="s">
        <v>7</v>
      </c>
      <c r="E4" s="16" t="s">
        <v>79</v>
      </c>
      <c r="F4" s="4" t="s">
        <v>7</v>
      </c>
      <c r="G4" s="4">
        <v>75</v>
      </c>
      <c r="H4" s="4" t="s">
        <v>7</v>
      </c>
      <c r="I4" s="4">
        <v>180</v>
      </c>
      <c r="J4" s="4" t="s">
        <v>7</v>
      </c>
      <c r="K4" s="5">
        <v>600</v>
      </c>
      <c r="L4" s="4" t="s">
        <v>7</v>
      </c>
      <c r="M4" s="4">
        <v>2</v>
      </c>
      <c r="N4" s="52" t="s">
        <v>8</v>
      </c>
      <c r="O4" s="664">
        <v>3.7841673926999273</v>
      </c>
      <c r="P4" s="284">
        <f>INDEX(Калькулятор!$H$42:$BF$42,MATCH(K4,Калькулятор!$H$41:$BF$41,0))</f>
        <v>67.78725</v>
      </c>
      <c r="Q4" s="670">
        <v>6614.3877988426302</v>
      </c>
      <c r="R4" s="670">
        <v>4573.2952201538455</v>
      </c>
      <c r="S4" s="671">
        <f>Q4+R4</f>
        <v>11187.683018996475</v>
      </c>
      <c r="T4" s="3" t="str">
        <f>$B$3</f>
        <v>Wtherm</v>
      </c>
      <c r="U4" s="4" t="s">
        <v>7</v>
      </c>
      <c r="V4" s="16" t="s">
        <v>79</v>
      </c>
      <c r="W4" s="4" t="s">
        <v>7</v>
      </c>
      <c r="X4" s="4">
        <v>90</v>
      </c>
      <c r="Y4" s="4" t="s">
        <v>7</v>
      </c>
      <c r="Z4" s="4">
        <v>180</v>
      </c>
      <c r="AA4" s="4" t="s">
        <v>7</v>
      </c>
      <c r="AB4" s="5">
        <v>600</v>
      </c>
      <c r="AC4" s="4" t="s">
        <v>7</v>
      </c>
      <c r="AD4" s="4">
        <v>2</v>
      </c>
      <c r="AE4" s="14" t="s">
        <v>8</v>
      </c>
      <c r="AF4" s="664">
        <v>3.9626537846999268</v>
      </c>
      <c r="AG4" s="284">
        <f>INDEX(Калькулятор!$H$49:$BF$49,MATCH(AB4,Калькулятор!$H$41:$BF$41,0))</f>
        <v>94.972499999999997</v>
      </c>
      <c r="AH4" s="670">
        <v>6839.1647014067667</v>
      </c>
      <c r="AI4" s="670">
        <v>4573.2952201538455</v>
      </c>
      <c r="AJ4" s="671">
        <f t="shared" ref="AJ4:AJ35" si="0">AH4+AI4</f>
        <v>11412.459921560612</v>
      </c>
      <c r="AK4" s="3" t="str">
        <f>$B$3</f>
        <v>Wtherm</v>
      </c>
      <c r="AL4" s="4" t="s">
        <v>7</v>
      </c>
      <c r="AM4" s="16" t="s">
        <v>79</v>
      </c>
      <c r="AN4" s="4" t="s">
        <v>7</v>
      </c>
      <c r="AO4" s="4">
        <v>110</v>
      </c>
      <c r="AP4" s="4" t="s">
        <v>7</v>
      </c>
      <c r="AQ4" s="4">
        <v>180</v>
      </c>
      <c r="AR4" s="4" t="s">
        <v>7</v>
      </c>
      <c r="AS4" s="5">
        <v>600</v>
      </c>
      <c r="AT4" s="4" t="s">
        <v>7</v>
      </c>
      <c r="AU4" s="4">
        <v>2</v>
      </c>
      <c r="AV4" s="14" t="s">
        <v>8</v>
      </c>
      <c r="AW4" s="664">
        <v>4.2006356406999261</v>
      </c>
      <c r="AX4" s="284">
        <f>INDEX(Калькулятор!$H$56:$BF$56,MATCH(AS4,Калькулятор!$H$41:$BF$41,0))</f>
        <v>118.47368958119999</v>
      </c>
      <c r="AY4" s="670">
        <v>7169.0547381589477</v>
      </c>
      <c r="AZ4" s="670">
        <v>4573.2952201538455</v>
      </c>
      <c r="BA4" s="671">
        <f>AY4+AZ4</f>
        <v>11742.349958312792</v>
      </c>
      <c r="BB4" s="3" t="str">
        <f>$B$3</f>
        <v>Wtherm</v>
      </c>
      <c r="BC4" s="4" t="s">
        <v>7</v>
      </c>
      <c r="BD4" s="16" t="s">
        <v>79</v>
      </c>
      <c r="BE4" s="4" t="s">
        <v>7</v>
      </c>
      <c r="BF4" s="4">
        <v>140</v>
      </c>
      <c r="BG4" s="4" t="s">
        <v>7</v>
      </c>
      <c r="BH4" s="4">
        <v>180</v>
      </c>
      <c r="BI4" s="4" t="s">
        <v>7</v>
      </c>
      <c r="BJ4" s="5">
        <v>600</v>
      </c>
      <c r="BK4" s="4" t="s">
        <v>7</v>
      </c>
      <c r="BL4" s="4">
        <v>4</v>
      </c>
      <c r="BM4" s="14" t="s">
        <v>9</v>
      </c>
      <c r="BN4" s="664">
        <v>5.0005410957721619</v>
      </c>
      <c r="BO4" s="284">
        <f>INDEX(Калькулятор!$H$63:$BF$63,MATCH(BJ4,Калькулятор!$H$41:$BF$41,0))</f>
        <v>175.13157749999999</v>
      </c>
      <c r="BP4" s="670">
        <v>9661.2723736861153</v>
      </c>
      <c r="BQ4" s="670">
        <v>4573.2952201538455</v>
      </c>
      <c r="BR4" s="671">
        <f>BP4+BQ4</f>
        <v>14234.567593839962</v>
      </c>
      <c r="BS4" s="3" t="str">
        <f>$B$3</f>
        <v>Wtherm</v>
      </c>
      <c r="BT4" s="4" t="s">
        <v>7</v>
      </c>
      <c r="BU4" s="16" t="s">
        <v>79</v>
      </c>
      <c r="BV4" s="4" t="s">
        <v>7</v>
      </c>
      <c r="BW4" s="4">
        <v>180</v>
      </c>
      <c r="BX4" s="4" t="s">
        <v>7</v>
      </c>
      <c r="BY4" s="4">
        <v>180</v>
      </c>
      <c r="BZ4" s="4" t="s">
        <v>7</v>
      </c>
      <c r="CA4" s="5">
        <v>600</v>
      </c>
      <c r="CB4" s="4" t="s">
        <v>7</v>
      </c>
      <c r="CC4" s="4">
        <v>4</v>
      </c>
      <c r="CD4" s="14" t="s">
        <v>9</v>
      </c>
      <c r="CE4" s="664">
        <v>5.4765048077721623</v>
      </c>
      <c r="CF4" s="284">
        <f>INDEX(Калькулятор!$H$77:$BF$77,MATCH(CA4,Калькулятор!$H$41:$BF$41,0))</f>
        <v>200.53926749999999</v>
      </c>
      <c r="CG4" s="670">
        <v>10290.864947190479</v>
      </c>
      <c r="CH4" s="670">
        <v>4573.2952201538455</v>
      </c>
      <c r="CI4" s="671">
        <f>CG4+CH4</f>
        <v>14864.160167344326</v>
      </c>
    </row>
    <row r="5" spans="2:87" ht="16.5" thickBot="1" x14ac:dyDescent="0.3">
      <c r="B5" s="846"/>
      <c r="C5" s="3" t="str">
        <f t="shared" ref="C5:C52" si="1">$B$3</f>
        <v>Wtherm</v>
      </c>
      <c r="D5" s="4" t="s">
        <v>7</v>
      </c>
      <c r="E5" s="16" t="s">
        <v>79</v>
      </c>
      <c r="F5" s="4" t="s">
        <v>7</v>
      </c>
      <c r="G5" s="4">
        <v>75</v>
      </c>
      <c r="H5" s="4" t="s">
        <v>7</v>
      </c>
      <c r="I5" s="4">
        <v>180</v>
      </c>
      <c r="J5" s="4" t="s">
        <v>7</v>
      </c>
      <c r="K5" s="6">
        <v>650</v>
      </c>
      <c r="L5" s="4" t="s">
        <v>7</v>
      </c>
      <c r="M5" s="7">
        <v>2</v>
      </c>
      <c r="N5" s="53" t="s">
        <v>8</v>
      </c>
      <c r="O5" s="665">
        <v>4.0333975539009934</v>
      </c>
      <c r="P5" s="285">
        <f>INDEX(Калькулятор!$H$42:$BF$42,MATCH(K5,Калькулятор!$H$41:$BF$41,0))</f>
        <v>81.344700000000003</v>
      </c>
      <c r="Q5" s="672">
        <v>7014.4195750852095</v>
      </c>
      <c r="R5" s="672">
        <v>4867.6960723333332</v>
      </c>
      <c r="S5" s="673">
        <f t="shared" ref="S5:S68" si="2">Q5+R5</f>
        <v>11882.115647418543</v>
      </c>
      <c r="T5" s="3" t="str">
        <f t="shared" ref="T5:T52" si="3">$B$3</f>
        <v>Wtherm</v>
      </c>
      <c r="U5" s="4" t="s">
        <v>7</v>
      </c>
      <c r="V5" s="16" t="s">
        <v>79</v>
      </c>
      <c r="W5" s="4" t="s">
        <v>7</v>
      </c>
      <c r="X5" s="4">
        <v>90</v>
      </c>
      <c r="Y5" s="4" t="s">
        <v>7</v>
      </c>
      <c r="Z5" s="4">
        <v>180</v>
      </c>
      <c r="AA5" s="4" t="s">
        <v>7</v>
      </c>
      <c r="AB5" s="6">
        <v>650</v>
      </c>
      <c r="AC5" s="4" t="s">
        <v>7</v>
      </c>
      <c r="AD5" s="7">
        <v>2</v>
      </c>
      <c r="AE5" s="15" t="s">
        <v>8</v>
      </c>
      <c r="AF5" s="665">
        <v>4.2213981459009933</v>
      </c>
      <c r="AG5" s="285">
        <f>INDEX(Калькулятор!$H$49:$BF$49,MATCH(AB5,Калькулятор!$H$41:$BF$41,0))</f>
        <v>113.967</v>
      </c>
      <c r="AH5" s="672">
        <v>7251.1245430118461</v>
      </c>
      <c r="AI5" s="672">
        <v>4867.6960723333332</v>
      </c>
      <c r="AJ5" s="673">
        <f t="shared" si="0"/>
        <v>12118.820615345179</v>
      </c>
      <c r="AK5" s="3" t="str">
        <f t="shared" ref="AK5:AK52" si="4">$B$3</f>
        <v>Wtherm</v>
      </c>
      <c r="AL5" s="4" t="s">
        <v>7</v>
      </c>
      <c r="AM5" s="16" t="s">
        <v>79</v>
      </c>
      <c r="AN5" s="4" t="s">
        <v>7</v>
      </c>
      <c r="AO5" s="4">
        <v>110</v>
      </c>
      <c r="AP5" s="4" t="s">
        <v>7</v>
      </c>
      <c r="AQ5" s="4">
        <v>180</v>
      </c>
      <c r="AR5" s="4" t="s">
        <v>7</v>
      </c>
      <c r="AS5" s="6">
        <v>650</v>
      </c>
      <c r="AT5" s="4" t="s">
        <v>7</v>
      </c>
      <c r="AU5" s="7">
        <v>2</v>
      </c>
      <c r="AV5" s="15" t="s">
        <v>8</v>
      </c>
      <c r="AW5" s="665">
        <v>4.4720656019009928</v>
      </c>
      <c r="AX5" s="285">
        <f>INDEX(Калькулятор!$H$56:$BF$56,MATCH(AS5,Калькулятор!$H$41:$BF$41,0))</f>
        <v>142.16842749743998</v>
      </c>
      <c r="AY5" s="672">
        <v>7596.9186669140272</v>
      </c>
      <c r="AZ5" s="672">
        <v>4867.6960723333332</v>
      </c>
      <c r="BA5" s="673">
        <f t="shared" ref="BA5:BA68" si="5">AY5+AZ5</f>
        <v>12464.614739247361</v>
      </c>
      <c r="BB5" s="3" t="str">
        <f t="shared" ref="BB5:BB52" si="6">$B$3</f>
        <v>Wtherm</v>
      </c>
      <c r="BC5" s="4" t="s">
        <v>7</v>
      </c>
      <c r="BD5" s="16" t="s">
        <v>79</v>
      </c>
      <c r="BE5" s="4" t="s">
        <v>7</v>
      </c>
      <c r="BF5" s="4">
        <v>140</v>
      </c>
      <c r="BG5" s="4" t="s">
        <v>7</v>
      </c>
      <c r="BH5" s="4">
        <v>180</v>
      </c>
      <c r="BI5" s="4" t="s">
        <v>7</v>
      </c>
      <c r="BJ5" s="6">
        <v>650</v>
      </c>
      <c r="BK5" s="4" t="s">
        <v>7</v>
      </c>
      <c r="BL5" s="4">
        <v>4</v>
      </c>
      <c r="BM5" s="14" t="s">
        <v>9</v>
      </c>
      <c r="BN5" s="665">
        <v>5.3468696305486532</v>
      </c>
      <c r="BO5" s="285">
        <f>INDEX(Калькулятор!$H$63:$BF$63,MATCH(BJ5,Калькулятор!$H$41:$BF$41,0))</f>
        <v>210.15789299999997</v>
      </c>
      <c r="BP5" s="672">
        <v>10362.081871062937</v>
      </c>
      <c r="BQ5" s="672">
        <v>4867.6960723333332</v>
      </c>
      <c r="BR5" s="673">
        <f t="shared" ref="BR5:BR68" si="7">BP5+BQ5</f>
        <v>15229.777943396271</v>
      </c>
      <c r="BS5" s="3" t="str">
        <f t="shared" ref="BS5:BS52" si="8">$B$3</f>
        <v>Wtherm</v>
      </c>
      <c r="BT5" s="4" t="s">
        <v>7</v>
      </c>
      <c r="BU5" s="16" t="s">
        <v>79</v>
      </c>
      <c r="BV5" s="4" t="s">
        <v>7</v>
      </c>
      <c r="BW5" s="4">
        <v>180</v>
      </c>
      <c r="BX5" s="4" t="s">
        <v>7</v>
      </c>
      <c r="BY5" s="4">
        <v>180</v>
      </c>
      <c r="BZ5" s="4" t="s">
        <v>7</v>
      </c>
      <c r="CA5" s="6">
        <v>650</v>
      </c>
      <c r="CB5" s="4" t="s">
        <v>7</v>
      </c>
      <c r="CC5" s="4">
        <v>4</v>
      </c>
      <c r="CD5" s="14" t="s">
        <v>9</v>
      </c>
      <c r="CE5" s="665">
        <v>5.848204542548654</v>
      </c>
      <c r="CF5" s="285">
        <f>INDEX(Калькулятор!$H$77:$BF$77,MATCH(CA5,Калькулятор!$H$41:$BF$41,0))</f>
        <v>240.64712099999997</v>
      </c>
      <c r="CG5" s="672">
        <v>11023.482618867301</v>
      </c>
      <c r="CH5" s="672">
        <v>4867.6960723333332</v>
      </c>
      <c r="CI5" s="673">
        <f t="shared" ref="CI5:CI68" si="9">CG5+CH5</f>
        <v>15891.178691200636</v>
      </c>
    </row>
    <row r="6" spans="2:87" ht="16.5" thickBot="1" x14ac:dyDescent="0.3">
      <c r="B6" s="846"/>
      <c r="C6" s="3" t="str">
        <f t="shared" si="1"/>
        <v>Wtherm</v>
      </c>
      <c r="D6" s="4" t="s">
        <v>7</v>
      </c>
      <c r="E6" s="16" t="s">
        <v>79</v>
      </c>
      <c r="F6" s="4" t="s">
        <v>7</v>
      </c>
      <c r="G6" s="4">
        <v>75</v>
      </c>
      <c r="H6" s="4" t="s">
        <v>7</v>
      </c>
      <c r="I6" s="4">
        <v>180</v>
      </c>
      <c r="J6" s="4" t="s">
        <v>7</v>
      </c>
      <c r="K6" s="6">
        <v>700</v>
      </c>
      <c r="L6" s="4" t="s">
        <v>7</v>
      </c>
      <c r="M6" s="7">
        <v>2</v>
      </c>
      <c r="N6" s="53" t="s">
        <v>8</v>
      </c>
      <c r="O6" s="665">
        <v>4.28262771510206</v>
      </c>
      <c r="P6" s="285">
        <f>INDEX(Калькулятор!$H$42:$BF$42,MATCH(K6,Калькулятор!$H$41:$BF$41,0))</f>
        <v>94.902149999999992</v>
      </c>
      <c r="Q6" s="672">
        <v>7414.4513513277889</v>
      </c>
      <c r="R6" s="672">
        <v>5162.0969245128208</v>
      </c>
      <c r="S6" s="673">
        <f t="shared" si="2"/>
        <v>12576.548275840611</v>
      </c>
      <c r="T6" s="3" t="str">
        <f t="shared" si="3"/>
        <v>Wtherm</v>
      </c>
      <c r="U6" s="4" t="s">
        <v>7</v>
      </c>
      <c r="V6" s="16" t="s">
        <v>79</v>
      </c>
      <c r="W6" s="4" t="s">
        <v>7</v>
      </c>
      <c r="X6" s="4">
        <v>90</v>
      </c>
      <c r="Y6" s="4" t="s">
        <v>7</v>
      </c>
      <c r="Z6" s="4">
        <v>180</v>
      </c>
      <c r="AA6" s="4" t="s">
        <v>7</v>
      </c>
      <c r="AB6" s="6">
        <v>700</v>
      </c>
      <c r="AC6" s="4" t="s">
        <v>7</v>
      </c>
      <c r="AD6" s="7">
        <v>2</v>
      </c>
      <c r="AE6" s="15" t="s">
        <v>8</v>
      </c>
      <c r="AF6" s="665">
        <v>4.4801425071020597</v>
      </c>
      <c r="AG6" s="285">
        <f>INDEX(Калькулятор!$H$49:$BF$49,MATCH(AB6,Калькулятор!$H$41:$BF$41,0))</f>
        <v>132.9615</v>
      </c>
      <c r="AH6" s="672">
        <v>7663.0843846169255</v>
      </c>
      <c r="AI6" s="672">
        <v>5162.0969245128208</v>
      </c>
      <c r="AJ6" s="673">
        <f t="shared" si="0"/>
        <v>12825.181309129746</v>
      </c>
      <c r="AK6" s="3" t="str">
        <f t="shared" si="4"/>
        <v>Wtherm</v>
      </c>
      <c r="AL6" s="4" t="s">
        <v>7</v>
      </c>
      <c r="AM6" s="16" t="s">
        <v>79</v>
      </c>
      <c r="AN6" s="4" t="s">
        <v>7</v>
      </c>
      <c r="AO6" s="4">
        <v>110</v>
      </c>
      <c r="AP6" s="4" t="s">
        <v>7</v>
      </c>
      <c r="AQ6" s="4">
        <v>180</v>
      </c>
      <c r="AR6" s="4" t="s">
        <v>7</v>
      </c>
      <c r="AS6" s="6">
        <v>700</v>
      </c>
      <c r="AT6" s="4" t="s">
        <v>7</v>
      </c>
      <c r="AU6" s="7">
        <v>2</v>
      </c>
      <c r="AV6" s="15" t="s">
        <v>8</v>
      </c>
      <c r="AW6" s="665">
        <v>4.7434955631020594</v>
      </c>
      <c r="AX6" s="285">
        <f>INDEX(Калькулятор!$H$56:$BF$56,MATCH(AS6,Калькулятор!$H$41:$BF$41,0))</f>
        <v>165.86316541367998</v>
      </c>
      <c r="AY6" s="672">
        <v>8024.7825956691067</v>
      </c>
      <c r="AZ6" s="672">
        <v>5162.0969245128208</v>
      </c>
      <c r="BA6" s="673">
        <f t="shared" si="5"/>
        <v>13186.879520181927</v>
      </c>
      <c r="BB6" s="3" t="str">
        <f t="shared" si="6"/>
        <v>Wtherm</v>
      </c>
      <c r="BC6" s="4" t="s">
        <v>7</v>
      </c>
      <c r="BD6" s="16" t="s">
        <v>79</v>
      </c>
      <c r="BE6" s="4" t="s">
        <v>7</v>
      </c>
      <c r="BF6" s="4">
        <v>140</v>
      </c>
      <c r="BG6" s="4" t="s">
        <v>7</v>
      </c>
      <c r="BH6" s="4">
        <v>180</v>
      </c>
      <c r="BI6" s="4" t="s">
        <v>7</v>
      </c>
      <c r="BJ6" s="6">
        <v>700</v>
      </c>
      <c r="BK6" s="4" t="s">
        <v>7</v>
      </c>
      <c r="BL6" s="4">
        <v>4</v>
      </c>
      <c r="BM6" s="14" t="s">
        <v>9</v>
      </c>
      <c r="BN6" s="665">
        <v>5.6931981653251462</v>
      </c>
      <c r="BO6" s="285">
        <f>INDEX(Калькулятор!$H$63:$BF$63,MATCH(BJ6,Калькулятор!$H$41:$BF$41,0))</f>
        <v>245.18420849999998</v>
      </c>
      <c r="BP6" s="672">
        <v>11062.891368439758</v>
      </c>
      <c r="BQ6" s="672">
        <v>5162.0969245128208</v>
      </c>
      <c r="BR6" s="673">
        <f t="shared" si="7"/>
        <v>16224.988292952577</v>
      </c>
      <c r="BS6" s="3" t="str">
        <f t="shared" si="8"/>
        <v>Wtherm</v>
      </c>
      <c r="BT6" s="4" t="s">
        <v>7</v>
      </c>
      <c r="BU6" s="16" t="s">
        <v>79</v>
      </c>
      <c r="BV6" s="4" t="s">
        <v>7</v>
      </c>
      <c r="BW6" s="4">
        <v>180</v>
      </c>
      <c r="BX6" s="4" t="s">
        <v>7</v>
      </c>
      <c r="BY6" s="4">
        <v>180</v>
      </c>
      <c r="BZ6" s="4" t="s">
        <v>7</v>
      </c>
      <c r="CA6" s="6">
        <v>700</v>
      </c>
      <c r="CB6" s="4" t="s">
        <v>7</v>
      </c>
      <c r="CC6" s="4">
        <v>4</v>
      </c>
      <c r="CD6" s="14" t="s">
        <v>9</v>
      </c>
      <c r="CE6" s="665">
        <v>6.2199042773251465</v>
      </c>
      <c r="CF6" s="285">
        <f>INDEX(Калькулятор!$H$77:$BF$77,MATCH(CA6,Калькулятор!$H$41:$BF$41,0))</f>
        <v>280.75497449999995</v>
      </c>
      <c r="CG6" s="672">
        <v>11756.10029054412</v>
      </c>
      <c r="CH6" s="672">
        <v>5162.0969245128208</v>
      </c>
      <c r="CI6" s="673">
        <f t="shared" si="9"/>
        <v>16918.197215056942</v>
      </c>
    </row>
    <row r="7" spans="2:87" ht="16.5" thickBot="1" x14ac:dyDescent="0.3">
      <c r="B7" s="846"/>
      <c r="C7" s="3" t="str">
        <f t="shared" si="1"/>
        <v>Wtherm</v>
      </c>
      <c r="D7" s="4" t="s">
        <v>7</v>
      </c>
      <c r="E7" s="16" t="s">
        <v>79</v>
      </c>
      <c r="F7" s="4" t="s">
        <v>7</v>
      </c>
      <c r="G7" s="4">
        <v>75</v>
      </c>
      <c r="H7" s="4" t="s">
        <v>7</v>
      </c>
      <c r="I7" s="4">
        <v>180</v>
      </c>
      <c r="J7" s="4" t="s">
        <v>7</v>
      </c>
      <c r="K7" s="6">
        <v>750</v>
      </c>
      <c r="L7" s="4" t="s">
        <v>7</v>
      </c>
      <c r="M7" s="7">
        <v>2</v>
      </c>
      <c r="N7" s="53" t="s">
        <v>8</v>
      </c>
      <c r="O7" s="665">
        <v>4.5318578763031256</v>
      </c>
      <c r="P7" s="285">
        <f>INDEX(Калькулятор!$H$42:$BF$42,MATCH(K7,Калькулятор!$H$41:$BF$41,0))</f>
        <v>108.45960000000001</v>
      </c>
      <c r="Q7" s="672">
        <v>7814.4831275703673</v>
      </c>
      <c r="R7" s="672">
        <v>5456.4977766923084</v>
      </c>
      <c r="S7" s="673">
        <f t="shared" si="2"/>
        <v>13270.980904262677</v>
      </c>
      <c r="T7" s="3" t="str">
        <f t="shared" si="3"/>
        <v>Wtherm</v>
      </c>
      <c r="U7" s="4" t="s">
        <v>7</v>
      </c>
      <c r="V7" s="16" t="s">
        <v>79</v>
      </c>
      <c r="W7" s="4" t="s">
        <v>7</v>
      </c>
      <c r="X7" s="4">
        <v>90</v>
      </c>
      <c r="Y7" s="4" t="s">
        <v>7</v>
      </c>
      <c r="Z7" s="4">
        <v>180</v>
      </c>
      <c r="AA7" s="4" t="s">
        <v>7</v>
      </c>
      <c r="AB7" s="6">
        <v>750</v>
      </c>
      <c r="AC7" s="4" t="s">
        <v>7</v>
      </c>
      <c r="AD7" s="7">
        <v>2</v>
      </c>
      <c r="AE7" s="15" t="s">
        <v>8</v>
      </c>
      <c r="AF7" s="665">
        <v>4.7388868683031262</v>
      </c>
      <c r="AG7" s="285">
        <f>INDEX(Калькулятор!$H$49:$BF$49,MATCH(AB7,Калькулятор!$H$41:$BF$41,0))</f>
        <v>151.95599999999999</v>
      </c>
      <c r="AH7" s="672">
        <v>8075.0442262220031</v>
      </c>
      <c r="AI7" s="672">
        <v>5456.4977766923084</v>
      </c>
      <c r="AJ7" s="673">
        <f t="shared" si="0"/>
        <v>13531.542002914312</v>
      </c>
      <c r="AK7" s="3" t="str">
        <f t="shared" si="4"/>
        <v>Wtherm</v>
      </c>
      <c r="AL7" s="4" t="s">
        <v>7</v>
      </c>
      <c r="AM7" s="16" t="s">
        <v>79</v>
      </c>
      <c r="AN7" s="4" t="s">
        <v>7</v>
      </c>
      <c r="AO7" s="4">
        <v>110</v>
      </c>
      <c r="AP7" s="4" t="s">
        <v>7</v>
      </c>
      <c r="AQ7" s="4">
        <v>180</v>
      </c>
      <c r="AR7" s="4" t="s">
        <v>7</v>
      </c>
      <c r="AS7" s="6">
        <v>750</v>
      </c>
      <c r="AT7" s="4" t="s">
        <v>7</v>
      </c>
      <c r="AU7" s="7">
        <v>2</v>
      </c>
      <c r="AV7" s="15" t="s">
        <v>8</v>
      </c>
      <c r="AW7" s="665">
        <v>5.0149255243031252</v>
      </c>
      <c r="AX7" s="285">
        <f>INDEX(Калькулятор!$H$56:$BF$56,MATCH(AS7,Калькулятор!$H$41:$BF$41,0))</f>
        <v>189.55790332992001</v>
      </c>
      <c r="AY7" s="672">
        <v>8452.6465244241845</v>
      </c>
      <c r="AZ7" s="672">
        <v>5456.4977766923084</v>
      </c>
      <c r="BA7" s="673">
        <f t="shared" si="5"/>
        <v>13909.144301116492</v>
      </c>
      <c r="BB7" s="3" t="str">
        <f t="shared" si="6"/>
        <v>Wtherm</v>
      </c>
      <c r="BC7" s="4" t="s">
        <v>7</v>
      </c>
      <c r="BD7" s="16" t="s">
        <v>79</v>
      </c>
      <c r="BE7" s="4" t="s">
        <v>7</v>
      </c>
      <c r="BF7" s="4">
        <v>140</v>
      </c>
      <c r="BG7" s="4" t="s">
        <v>7</v>
      </c>
      <c r="BH7" s="4">
        <v>180</v>
      </c>
      <c r="BI7" s="4" t="s">
        <v>7</v>
      </c>
      <c r="BJ7" s="6">
        <v>750</v>
      </c>
      <c r="BK7" s="4" t="s">
        <v>7</v>
      </c>
      <c r="BL7" s="4">
        <v>4</v>
      </c>
      <c r="BM7" s="14" t="s">
        <v>9</v>
      </c>
      <c r="BN7" s="665">
        <v>6.0395267001016366</v>
      </c>
      <c r="BO7" s="285">
        <f>INDEX(Калькулятор!$H$63:$BF$63,MATCH(BJ7,Калькулятор!$H$41:$BF$41,0))</f>
        <v>280.21052400000002</v>
      </c>
      <c r="BP7" s="672">
        <v>11763.700865816578</v>
      </c>
      <c r="BQ7" s="672">
        <v>5456.4977766923084</v>
      </c>
      <c r="BR7" s="673">
        <f t="shared" si="7"/>
        <v>17220.198642508887</v>
      </c>
      <c r="BS7" s="3" t="str">
        <f t="shared" si="8"/>
        <v>Wtherm</v>
      </c>
      <c r="BT7" s="4" t="s">
        <v>7</v>
      </c>
      <c r="BU7" s="16" t="s">
        <v>79</v>
      </c>
      <c r="BV7" s="4" t="s">
        <v>7</v>
      </c>
      <c r="BW7" s="4">
        <v>180</v>
      </c>
      <c r="BX7" s="4" t="s">
        <v>7</v>
      </c>
      <c r="BY7" s="4">
        <v>180</v>
      </c>
      <c r="BZ7" s="4" t="s">
        <v>7</v>
      </c>
      <c r="CA7" s="6">
        <v>750</v>
      </c>
      <c r="CB7" s="4" t="s">
        <v>7</v>
      </c>
      <c r="CC7" s="4">
        <v>4</v>
      </c>
      <c r="CD7" s="14" t="s">
        <v>9</v>
      </c>
      <c r="CE7" s="665">
        <v>6.5916040121016382</v>
      </c>
      <c r="CF7" s="285">
        <f>INDEX(Калькулятор!$H$77:$BF$77,MATCH(CA7,Калькулятор!$H$41:$BF$41,0))</f>
        <v>320.86282800000004</v>
      </c>
      <c r="CG7" s="672">
        <v>12488.717962220944</v>
      </c>
      <c r="CH7" s="672">
        <v>5456.4977766923084</v>
      </c>
      <c r="CI7" s="673">
        <f t="shared" si="9"/>
        <v>17945.215738913252</v>
      </c>
    </row>
    <row r="8" spans="2:87" ht="16.5" thickBot="1" x14ac:dyDescent="0.3">
      <c r="B8" s="846"/>
      <c r="C8" s="3" t="str">
        <f t="shared" si="1"/>
        <v>Wtherm</v>
      </c>
      <c r="D8" s="4" t="s">
        <v>7</v>
      </c>
      <c r="E8" s="16" t="s">
        <v>79</v>
      </c>
      <c r="F8" s="4" t="s">
        <v>7</v>
      </c>
      <c r="G8" s="4">
        <v>75</v>
      </c>
      <c r="H8" s="4" t="s">
        <v>7</v>
      </c>
      <c r="I8" s="4">
        <v>180</v>
      </c>
      <c r="J8" s="4" t="s">
        <v>7</v>
      </c>
      <c r="K8" s="6">
        <v>800</v>
      </c>
      <c r="L8" s="4" t="s">
        <v>7</v>
      </c>
      <c r="M8" s="7">
        <v>2</v>
      </c>
      <c r="N8" s="53" t="s">
        <v>8</v>
      </c>
      <c r="O8" s="665">
        <v>4.8121960375041928</v>
      </c>
      <c r="P8" s="285">
        <f>INDEX(Калькулятор!$H$42:$BF$42,MATCH(K8,Калькулятор!$H$41:$BF$41,0))</f>
        <v>122.01705</v>
      </c>
      <c r="Q8" s="672">
        <v>8214.5149038129457</v>
      </c>
      <c r="R8" s="672">
        <v>5980.8986288717961</v>
      </c>
      <c r="S8" s="673">
        <f t="shared" si="2"/>
        <v>14195.413532684743</v>
      </c>
      <c r="T8" s="3" t="str">
        <f t="shared" si="3"/>
        <v>Wtherm</v>
      </c>
      <c r="U8" s="4" t="s">
        <v>7</v>
      </c>
      <c r="V8" s="16" t="s">
        <v>79</v>
      </c>
      <c r="W8" s="4" t="s">
        <v>7</v>
      </c>
      <c r="X8" s="4">
        <v>90</v>
      </c>
      <c r="Y8" s="4" t="s">
        <v>7</v>
      </c>
      <c r="Z8" s="4">
        <v>180</v>
      </c>
      <c r="AA8" s="4" t="s">
        <v>7</v>
      </c>
      <c r="AB8" s="6">
        <v>800</v>
      </c>
      <c r="AC8" s="4" t="s">
        <v>7</v>
      </c>
      <c r="AD8" s="7">
        <v>2</v>
      </c>
      <c r="AE8" s="15" t="s">
        <v>8</v>
      </c>
      <c r="AF8" s="665">
        <v>5.0287392295041915</v>
      </c>
      <c r="AG8" s="285">
        <f>INDEX(Калькулятор!$H$49:$BF$49,MATCH(AB8,Калькулятор!$H$41:$BF$41,0))</f>
        <v>170.95050000000001</v>
      </c>
      <c r="AH8" s="672">
        <v>8487.0040678270816</v>
      </c>
      <c r="AI8" s="672">
        <v>5980.8986288717961</v>
      </c>
      <c r="AJ8" s="673">
        <f t="shared" si="0"/>
        <v>14467.902696698879</v>
      </c>
      <c r="AK8" s="3" t="str">
        <f t="shared" si="4"/>
        <v>Wtherm</v>
      </c>
      <c r="AL8" s="4" t="s">
        <v>7</v>
      </c>
      <c r="AM8" s="16" t="s">
        <v>79</v>
      </c>
      <c r="AN8" s="4" t="s">
        <v>7</v>
      </c>
      <c r="AO8" s="4">
        <v>110</v>
      </c>
      <c r="AP8" s="4" t="s">
        <v>7</v>
      </c>
      <c r="AQ8" s="4">
        <v>180</v>
      </c>
      <c r="AR8" s="4" t="s">
        <v>7</v>
      </c>
      <c r="AS8" s="6">
        <v>800</v>
      </c>
      <c r="AT8" s="4" t="s">
        <v>7</v>
      </c>
      <c r="AU8" s="7">
        <v>2</v>
      </c>
      <c r="AV8" s="15" t="s">
        <v>8</v>
      </c>
      <c r="AW8" s="665">
        <v>5.3174634855041916</v>
      </c>
      <c r="AX8" s="285">
        <f>INDEX(Калькулятор!$H$56:$BF$56,MATCH(AS8,Калькулятор!$H$41:$BF$41,0))</f>
        <v>213.25264124615998</v>
      </c>
      <c r="AY8" s="672">
        <v>8880.510453179264</v>
      </c>
      <c r="AZ8" s="672">
        <v>5980.8986288717961</v>
      </c>
      <c r="BA8" s="673">
        <f t="shared" si="5"/>
        <v>14861.409082051061</v>
      </c>
      <c r="BB8" s="3" t="str">
        <f t="shared" si="6"/>
        <v>Wtherm</v>
      </c>
      <c r="BC8" s="4" t="s">
        <v>7</v>
      </c>
      <c r="BD8" s="16" t="s">
        <v>79</v>
      </c>
      <c r="BE8" s="4" t="s">
        <v>7</v>
      </c>
      <c r="BF8" s="4">
        <v>140</v>
      </c>
      <c r="BG8" s="4" t="s">
        <v>7</v>
      </c>
      <c r="BH8" s="4">
        <v>180</v>
      </c>
      <c r="BI8" s="4" t="s">
        <v>7</v>
      </c>
      <c r="BJ8" s="6">
        <v>800</v>
      </c>
      <c r="BK8" s="4" t="s">
        <v>7</v>
      </c>
      <c r="BL8" s="4">
        <v>4</v>
      </c>
      <c r="BM8" s="14" t="s">
        <v>9</v>
      </c>
      <c r="BN8" s="665">
        <v>6.4169632348781285</v>
      </c>
      <c r="BO8" s="285">
        <f>INDEX(Калькулятор!$H$63:$BF$63,MATCH(BJ8,Калькулятор!$H$41:$BF$41,0))</f>
        <v>315.23683949999997</v>
      </c>
      <c r="BP8" s="672">
        <v>12464.510363193398</v>
      </c>
      <c r="BQ8" s="672">
        <v>5980.8986288717961</v>
      </c>
      <c r="BR8" s="673">
        <f t="shared" si="7"/>
        <v>18445.408992065193</v>
      </c>
      <c r="BS8" s="3" t="str">
        <f t="shared" si="8"/>
        <v>Wtherm</v>
      </c>
      <c r="BT8" s="4" t="s">
        <v>7</v>
      </c>
      <c r="BU8" s="16" t="s">
        <v>79</v>
      </c>
      <c r="BV8" s="4" t="s">
        <v>7</v>
      </c>
      <c r="BW8" s="4">
        <v>180</v>
      </c>
      <c r="BX8" s="4" t="s">
        <v>7</v>
      </c>
      <c r="BY8" s="4">
        <v>180</v>
      </c>
      <c r="BZ8" s="4" t="s">
        <v>7</v>
      </c>
      <c r="CA8" s="6">
        <v>800</v>
      </c>
      <c r="CB8" s="4" t="s">
        <v>7</v>
      </c>
      <c r="CC8" s="4">
        <v>4</v>
      </c>
      <c r="CD8" s="14" t="s">
        <v>9</v>
      </c>
      <c r="CE8" s="665">
        <v>6.9944117468781304</v>
      </c>
      <c r="CF8" s="285">
        <f>INDEX(Калькулятор!$H$77:$BF$77,MATCH(CA8,Калькулятор!$H$41:$BF$41,0))</f>
        <v>360.97068150000001</v>
      </c>
      <c r="CG8" s="672">
        <v>13221.335633897763</v>
      </c>
      <c r="CH8" s="672">
        <v>5980.8986288717961</v>
      </c>
      <c r="CI8" s="673">
        <f t="shared" si="9"/>
        <v>19202.234262769558</v>
      </c>
    </row>
    <row r="9" spans="2:87" ht="16.5" thickBot="1" x14ac:dyDescent="0.3">
      <c r="B9" s="846"/>
      <c r="C9" s="3" t="str">
        <f t="shared" si="1"/>
        <v>Wtherm</v>
      </c>
      <c r="D9" s="4" t="s">
        <v>7</v>
      </c>
      <c r="E9" s="16" t="s">
        <v>79</v>
      </c>
      <c r="F9" s="4" t="s">
        <v>7</v>
      </c>
      <c r="G9" s="4">
        <v>75</v>
      </c>
      <c r="H9" s="4" t="s">
        <v>7</v>
      </c>
      <c r="I9" s="4">
        <v>180</v>
      </c>
      <c r="J9" s="4" t="s">
        <v>7</v>
      </c>
      <c r="K9" s="6">
        <v>850</v>
      </c>
      <c r="L9" s="4" t="s">
        <v>7</v>
      </c>
      <c r="M9" s="7">
        <v>2</v>
      </c>
      <c r="N9" s="53" t="s">
        <v>8</v>
      </c>
      <c r="O9" s="665">
        <v>5.0614261987052585</v>
      </c>
      <c r="P9" s="285">
        <f>INDEX(Калькулятор!$H$42:$BF$42,MATCH(K9,Калькулятор!$H$41:$BF$41,0))</f>
        <v>135.5745</v>
      </c>
      <c r="Q9" s="672">
        <v>8614.5466800555241</v>
      </c>
      <c r="R9" s="672">
        <v>6275.2994810512828</v>
      </c>
      <c r="S9" s="673">
        <f t="shared" si="2"/>
        <v>14889.846161106807</v>
      </c>
      <c r="T9" s="3" t="str">
        <f t="shared" si="3"/>
        <v>Wtherm</v>
      </c>
      <c r="U9" s="4" t="s">
        <v>7</v>
      </c>
      <c r="V9" s="16" t="s">
        <v>79</v>
      </c>
      <c r="W9" s="4" t="s">
        <v>7</v>
      </c>
      <c r="X9" s="4">
        <v>90</v>
      </c>
      <c r="Y9" s="4" t="s">
        <v>7</v>
      </c>
      <c r="Z9" s="4">
        <v>180</v>
      </c>
      <c r="AA9" s="4" t="s">
        <v>7</v>
      </c>
      <c r="AB9" s="6">
        <v>850</v>
      </c>
      <c r="AC9" s="4" t="s">
        <v>7</v>
      </c>
      <c r="AD9" s="7">
        <v>2</v>
      </c>
      <c r="AE9" s="15" t="s">
        <v>8</v>
      </c>
      <c r="AF9" s="665">
        <v>5.2874835907052589</v>
      </c>
      <c r="AG9" s="285">
        <f>INDEX(Калькулятор!$H$49:$BF$49,MATCH(AB9,Калькулятор!$H$41:$BF$41,0))</f>
        <v>189.94499999999999</v>
      </c>
      <c r="AH9" s="672">
        <v>8898.963909432161</v>
      </c>
      <c r="AI9" s="672">
        <v>6275.2994810512828</v>
      </c>
      <c r="AJ9" s="673">
        <f t="shared" si="0"/>
        <v>15174.263390483444</v>
      </c>
      <c r="AK9" s="3" t="str">
        <f t="shared" si="4"/>
        <v>Wtherm</v>
      </c>
      <c r="AL9" s="4" t="s">
        <v>7</v>
      </c>
      <c r="AM9" s="16" t="s">
        <v>79</v>
      </c>
      <c r="AN9" s="4" t="s">
        <v>7</v>
      </c>
      <c r="AO9" s="4">
        <v>110</v>
      </c>
      <c r="AP9" s="4" t="s">
        <v>7</v>
      </c>
      <c r="AQ9" s="4">
        <v>180</v>
      </c>
      <c r="AR9" s="4" t="s">
        <v>7</v>
      </c>
      <c r="AS9" s="6">
        <v>850</v>
      </c>
      <c r="AT9" s="4" t="s">
        <v>7</v>
      </c>
      <c r="AU9" s="7">
        <v>2</v>
      </c>
      <c r="AV9" s="15" t="s">
        <v>8</v>
      </c>
      <c r="AW9" s="665">
        <v>5.5888934467052591</v>
      </c>
      <c r="AX9" s="285">
        <f>INDEX(Калькулятор!$H$56:$BF$56,MATCH(AS9,Калькулятор!$H$41:$BF$41,0))</f>
        <v>236.94737916239998</v>
      </c>
      <c r="AY9" s="672">
        <v>9308.3743819343435</v>
      </c>
      <c r="AZ9" s="672">
        <v>6275.2994810512828</v>
      </c>
      <c r="BA9" s="673">
        <f t="shared" si="5"/>
        <v>15583.673862985626</v>
      </c>
      <c r="BB9" s="3" t="str">
        <f t="shared" si="6"/>
        <v>Wtherm</v>
      </c>
      <c r="BC9" s="4" t="s">
        <v>7</v>
      </c>
      <c r="BD9" s="16" t="s">
        <v>79</v>
      </c>
      <c r="BE9" s="4" t="s">
        <v>7</v>
      </c>
      <c r="BF9" s="4">
        <v>140</v>
      </c>
      <c r="BG9" s="4" t="s">
        <v>7</v>
      </c>
      <c r="BH9" s="4">
        <v>180</v>
      </c>
      <c r="BI9" s="4" t="s">
        <v>7</v>
      </c>
      <c r="BJ9" s="6">
        <v>850</v>
      </c>
      <c r="BK9" s="4" t="s">
        <v>7</v>
      </c>
      <c r="BL9" s="4">
        <v>4</v>
      </c>
      <c r="BM9" s="14" t="s">
        <v>9</v>
      </c>
      <c r="BN9" s="665">
        <v>6.7632917696546224</v>
      </c>
      <c r="BO9" s="285">
        <f>INDEX(Калькулятор!$H$63:$BF$63,MATCH(BJ9,Калькулятор!$H$41:$BF$41,0))</f>
        <v>350.26315499999998</v>
      </c>
      <c r="BP9" s="672">
        <v>13165.31986057022</v>
      </c>
      <c r="BQ9" s="672">
        <v>6275.2994810512828</v>
      </c>
      <c r="BR9" s="673">
        <f t="shared" si="7"/>
        <v>19440.619341621503</v>
      </c>
      <c r="BS9" s="3" t="str">
        <f t="shared" si="8"/>
        <v>Wtherm</v>
      </c>
      <c r="BT9" s="4" t="s">
        <v>7</v>
      </c>
      <c r="BU9" s="16" t="s">
        <v>79</v>
      </c>
      <c r="BV9" s="4" t="s">
        <v>7</v>
      </c>
      <c r="BW9" s="4">
        <v>180</v>
      </c>
      <c r="BX9" s="4" t="s">
        <v>7</v>
      </c>
      <c r="BY9" s="4">
        <v>180</v>
      </c>
      <c r="BZ9" s="4" t="s">
        <v>7</v>
      </c>
      <c r="CA9" s="6">
        <v>850</v>
      </c>
      <c r="CB9" s="4" t="s">
        <v>7</v>
      </c>
      <c r="CC9" s="4">
        <v>4</v>
      </c>
      <c r="CD9" s="14" t="s">
        <v>9</v>
      </c>
      <c r="CE9" s="665">
        <v>7.366111481654622</v>
      </c>
      <c r="CF9" s="285">
        <f>INDEX(Калькулятор!$H$77:$BF$77,MATCH(CA9,Калькулятор!$H$41:$BF$41,0))</f>
        <v>401.07853499999999</v>
      </c>
      <c r="CG9" s="672">
        <v>13953.953305574583</v>
      </c>
      <c r="CH9" s="672">
        <v>6275.2994810512828</v>
      </c>
      <c r="CI9" s="673">
        <f t="shared" si="9"/>
        <v>20229.252786625868</v>
      </c>
    </row>
    <row r="10" spans="2:87" ht="16.5" thickBot="1" x14ac:dyDescent="0.3">
      <c r="B10" s="846"/>
      <c r="C10" s="3" t="str">
        <f t="shared" si="1"/>
        <v>Wtherm</v>
      </c>
      <c r="D10" s="4" t="s">
        <v>7</v>
      </c>
      <c r="E10" s="16" t="s">
        <v>79</v>
      </c>
      <c r="F10" s="4" t="s">
        <v>7</v>
      </c>
      <c r="G10" s="4">
        <v>75</v>
      </c>
      <c r="H10" s="4" t="s">
        <v>7</v>
      </c>
      <c r="I10" s="4">
        <v>180</v>
      </c>
      <c r="J10" s="4" t="s">
        <v>7</v>
      </c>
      <c r="K10" s="6">
        <v>900</v>
      </c>
      <c r="L10" s="4" t="s">
        <v>7</v>
      </c>
      <c r="M10" s="7">
        <v>2</v>
      </c>
      <c r="N10" s="53" t="s">
        <v>8</v>
      </c>
      <c r="O10" s="665">
        <v>5.310656359906325</v>
      </c>
      <c r="P10" s="285">
        <f>INDEX(Калькулятор!$H$42:$BF$42,MATCH(K10,Калькулятор!$H$41:$BF$41,0))</f>
        <v>149.13195000000002</v>
      </c>
      <c r="Q10" s="672">
        <v>9014.5784562981044</v>
      </c>
      <c r="R10" s="672">
        <v>6569.7003332307686</v>
      </c>
      <c r="S10" s="673">
        <f t="shared" si="2"/>
        <v>15584.278789528873</v>
      </c>
      <c r="T10" s="3" t="str">
        <f t="shared" si="3"/>
        <v>Wtherm</v>
      </c>
      <c r="U10" s="4" t="s">
        <v>7</v>
      </c>
      <c r="V10" s="16" t="s">
        <v>79</v>
      </c>
      <c r="W10" s="4" t="s">
        <v>7</v>
      </c>
      <c r="X10" s="4">
        <v>90</v>
      </c>
      <c r="Y10" s="4" t="s">
        <v>7</v>
      </c>
      <c r="Z10" s="4">
        <v>180</v>
      </c>
      <c r="AA10" s="4" t="s">
        <v>7</v>
      </c>
      <c r="AB10" s="6">
        <v>900</v>
      </c>
      <c r="AC10" s="4" t="s">
        <v>7</v>
      </c>
      <c r="AD10" s="7">
        <v>2</v>
      </c>
      <c r="AE10" s="15" t="s">
        <v>8</v>
      </c>
      <c r="AF10" s="665">
        <v>5.5462279519063244</v>
      </c>
      <c r="AG10" s="285">
        <f>INDEX(Калькулятор!$H$49:$BF$49,MATCH(AB10,Калькулятор!$H$41:$BF$41,0))</f>
        <v>208.93950000000001</v>
      </c>
      <c r="AH10" s="672">
        <v>9310.9237510372404</v>
      </c>
      <c r="AI10" s="672">
        <v>6569.7003332307686</v>
      </c>
      <c r="AJ10" s="673">
        <f t="shared" si="0"/>
        <v>15880.624084268009</v>
      </c>
      <c r="AK10" s="3" t="str">
        <f t="shared" si="4"/>
        <v>Wtherm</v>
      </c>
      <c r="AL10" s="4" t="s">
        <v>7</v>
      </c>
      <c r="AM10" s="16" t="s">
        <v>79</v>
      </c>
      <c r="AN10" s="4" t="s">
        <v>7</v>
      </c>
      <c r="AO10" s="4">
        <v>110</v>
      </c>
      <c r="AP10" s="4" t="s">
        <v>7</v>
      </c>
      <c r="AQ10" s="4">
        <v>180</v>
      </c>
      <c r="AR10" s="4" t="s">
        <v>7</v>
      </c>
      <c r="AS10" s="6">
        <v>900</v>
      </c>
      <c r="AT10" s="4" t="s">
        <v>7</v>
      </c>
      <c r="AU10" s="7">
        <v>2</v>
      </c>
      <c r="AV10" s="15" t="s">
        <v>8</v>
      </c>
      <c r="AW10" s="665">
        <v>5.8603234079063249</v>
      </c>
      <c r="AX10" s="285">
        <f>INDEX(Калькулятор!$H$56:$BF$56,MATCH(AS10,Калькулятор!$H$41:$BF$41,0))</f>
        <v>260.64211707864001</v>
      </c>
      <c r="AY10" s="672">
        <v>9736.2383106894213</v>
      </c>
      <c r="AZ10" s="672">
        <v>6569.7003332307686</v>
      </c>
      <c r="BA10" s="673">
        <f t="shared" si="5"/>
        <v>16305.93864392019</v>
      </c>
      <c r="BB10" s="3" t="str">
        <f t="shared" si="6"/>
        <v>Wtherm</v>
      </c>
      <c r="BC10" s="4" t="s">
        <v>7</v>
      </c>
      <c r="BD10" s="16" t="s">
        <v>79</v>
      </c>
      <c r="BE10" s="4" t="s">
        <v>7</v>
      </c>
      <c r="BF10" s="4">
        <v>140</v>
      </c>
      <c r="BG10" s="4" t="s">
        <v>7</v>
      </c>
      <c r="BH10" s="4">
        <v>180</v>
      </c>
      <c r="BI10" s="4" t="s">
        <v>7</v>
      </c>
      <c r="BJ10" s="6">
        <v>900</v>
      </c>
      <c r="BK10" s="4" t="s">
        <v>7</v>
      </c>
      <c r="BL10" s="4">
        <v>4</v>
      </c>
      <c r="BM10" s="14" t="s">
        <v>9</v>
      </c>
      <c r="BN10" s="665">
        <v>7.1096203044311128</v>
      </c>
      <c r="BO10" s="285">
        <f>INDEX(Калькулятор!$H$63:$BF$63,MATCH(BJ10,Калькулятор!$H$41:$BF$41,0))</f>
        <v>385.28947049999999</v>
      </c>
      <c r="BP10" s="672">
        <v>13866.12935794704</v>
      </c>
      <c r="BQ10" s="672">
        <v>6569.7003332307686</v>
      </c>
      <c r="BR10" s="673">
        <f t="shared" si="7"/>
        <v>20435.829691177809</v>
      </c>
      <c r="BS10" s="3" t="str">
        <f t="shared" si="8"/>
        <v>Wtherm</v>
      </c>
      <c r="BT10" s="4" t="s">
        <v>7</v>
      </c>
      <c r="BU10" s="16" t="s">
        <v>79</v>
      </c>
      <c r="BV10" s="4" t="s">
        <v>7</v>
      </c>
      <c r="BW10" s="4">
        <v>180</v>
      </c>
      <c r="BX10" s="4" t="s">
        <v>7</v>
      </c>
      <c r="BY10" s="4">
        <v>180</v>
      </c>
      <c r="BZ10" s="4" t="s">
        <v>7</v>
      </c>
      <c r="CA10" s="6">
        <v>900</v>
      </c>
      <c r="CB10" s="4" t="s">
        <v>7</v>
      </c>
      <c r="CC10" s="4">
        <v>4</v>
      </c>
      <c r="CD10" s="14" t="s">
        <v>9</v>
      </c>
      <c r="CE10" s="665">
        <v>7.7378112164311137</v>
      </c>
      <c r="CF10" s="285">
        <f>INDEX(Калькулятор!$H$77:$BF$77,MATCH(CA10,Калькулятор!$H$41:$BF$41,0))</f>
        <v>441.18638850000002</v>
      </c>
      <c r="CG10" s="672">
        <v>14686.570977251404</v>
      </c>
      <c r="CH10" s="672">
        <v>6569.7003332307686</v>
      </c>
      <c r="CI10" s="673">
        <f t="shared" si="9"/>
        <v>21256.271310482174</v>
      </c>
    </row>
    <row r="11" spans="2:87" ht="16.5" thickBot="1" x14ac:dyDescent="0.3">
      <c r="B11" s="846"/>
      <c r="C11" s="3" t="str">
        <f t="shared" si="1"/>
        <v>Wtherm</v>
      </c>
      <c r="D11" s="4" t="s">
        <v>7</v>
      </c>
      <c r="E11" s="16" t="s">
        <v>79</v>
      </c>
      <c r="F11" s="4" t="s">
        <v>7</v>
      </c>
      <c r="G11" s="4">
        <v>75</v>
      </c>
      <c r="H11" s="4" t="s">
        <v>7</v>
      </c>
      <c r="I11" s="4">
        <v>180</v>
      </c>
      <c r="J11" s="4" t="s">
        <v>7</v>
      </c>
      <c r="K11" s="6">
        <v>950</v>
      </c>
      <c r="L11" s="4" t="s">
        <v>7</v>
      </c>
      <c r="M11" s="7">
        <v>2</v>
      </c>
      <c r="N11" s="53" t="s">
        <v>8</v>
      </c>
      <c r="O11" s="665">
        <v>5.5598865211073916</v>
      </c>
      <c r="P11" s="285">
        <f>INDEX(Калькулятор!$H$42:$BF$42,MATCH(K11,Калькулятор!$H$41:$BF$41,0))</f>
        <v>162.68940000000001</v>
      </c>
      <c r="Q11" s="672">
        <v>9414.6102325406846</v>
      </c>
      <c r="R11" s="672">
        <v>6864.1011854102571</v>
      </c>
      <c r="S11" s="673">
        <f t="shared" si="2"/>
        <v>16278.711417950941</v>
      </c>
      <c r="T11" s="3" t="str">
        <f t="shared" si="3"/>
        <v>Wtherm</v>
      </c>
      <c r="U11" s="4" t="s">
        <v>7</v>
      </c>
      <c r="V11" s="16" t="s">
        <v>79</v>
      </c>
      <c r="W11" s="4" t="s">
        <v>7</v>
      </c>
      <c r="X11" s="4">
        <v>90</v>
      </c>
      <c r="Y11" s="4" t="s">
        <v>7</v>
      </c>
      <c r="Z11" s="4">
        <v>180</v>
      </c>
      <c r="AA11" s="4" t="s">
        <v>7</v>
      </c>
      <c r="AB11" s="6">
        <v>950</v>
      </c>
      <c r="AC11" s="4" t="s">
        <v>7</v>
      </c>
      <c r="AD11" s="7">
        <v>2</v>
      </c>
      <c r="AE11" s="15" t="s">
        <v>8</v>
      </c>
      <c r="AF11" s="665">
        <v>5.8049723131073918</v>
      </c>
      <c r="AG11" s="285">
        <f>INDEX(Калькулятор!$H$49:$BF$49,MATCH(AB11,Калькулятор!$H$41:$BF$41,0))</f>
        <v>227.934</v>
      </c>
      <c r="AH11" s="672">
        <v>9722.8835926423199</v>
      </c>
      <c r="AI11" s="672">
        <v>6864.1011854102571</v>
      </c>
      <c r="AJ11" s="673">
        <f t="shared" si="0"/>
        <v>16586.984778052578</v>
      </c>
      <c r="AK11" s="3" t="str">
        <f t="shared" si="4"/>
        <v>Wtherm</v>
      </c>
      <c r="AL11" s="4" t="s">
        <v>7</v>
      </c>
      <c r="AM11" s="16" t="s">
        <v>79</v>
      </c>
      <c r="AN11" s="4" t="s">
        <v>7</v>
      </c>
      <c r="AO11" s="4">
        <v>110</v>
      </c>
      <c r="AP11" s="4" t="s">
        <v>7</v>
      </c>
      <c r="AQ11" s="4">
        <v>180</v>
      </c>
      <c r="AR11" s="4" t="s">
        <v>7</v>
      </c>
      <c r="AS11" s="6">
        <v>950</v>
      </c>
      <c r="AT11" s="4" t="s">
        <v>7</v>
      </c>
      <c r="AU11" s="7">
        <v>2</v>
      </c>
      <c r="AV11" s="15" t="s">
        <v>8</v>
      </c>
      <c r="AW11" s="665">
        <v>6.1317533691073915</v>
      </c>
      <c r="AX11" s="285">
        <f>INDEX(Калькулятор!$H$56:$BF$56,MATCH(AS11,Калькулятор!$H$41:$BF$41,0))</f>
        <v>284.33685499487996</v>
      </c>
      <c r="AY11" s="672">
        <v>10164.102239444501</v>
      </c>
      <c r="AZ11" s="672">
        <v>6864.1011854102571</v>
      </c>
      <c r="BA11" s="673">
        <f t="shared" si="5"/>
        <v>17028.203424854757</v>
      </c>
      <c r="BB11" s="3" t="str">
        <f t="shared" si="6"/>
        <v>Wtherm</v>
      </c>
      <c r="BC11" s="4" t="s">
        <v>7</v>
      </c>
      <c r="BD11" s="16" t="s">
        <v>79</v>
      </c>
      <c r="BE11" s="4" t="s">
        <v>7</v>
      </c>
      <c r="BF11" s="4">
        <v>140</v>
      </c>
      <c r="BG11" s="4" t="s">
        <v>7</v>
      </c>
      <c r="BH11" s="4">
        <v>180</v>
      </c>
      <c r="BI11" s="4" t="s">
        <v>7</v>
      </c>
      <c r="BJ11" s="6">
        <v>950</v>
      </c>
      <c r="BK11" s="4" t="s">
        <v>7</v>
      </c>
      <c r="BL11" s="4">
        <v>4</v>
      </c>
      <c r="BM11" s="14" t="s">
        <v>9</v>
      </c>
      <c r="BN11" s="665">
        <v>7.455948839207605</v>
      </c>
      <c r="BO11" s="285">
        <f>INDEX(Калькулятор!$H$63:$BF$63,MATCH(BJ11,Калькулятор!$H$41:$BF$41,0))</f>
        <v>420.31578599999995</v>
      </c>
      <c r="BP11" s="672">
        <v>14566.938855323862</v>
      </c>
      <c r="BQ11" s="672">
        <v>6864.1011854102571</v>
      </c>
      <c r="BR11" s="673">
        <f t="shared" si="7"/>
        <v>21431.040040734119</v>
      </c>
      <c r="BS11" s="3" t="str">
        <f t="shared" si="8"/>
        <v>Wtherm</v>
      </c>
      <c r="BT11" s="4" t="s">
        <v>7</v>
      </c>
      <c r="BU11" s="16" t="s">
        <v>79</v>
      </c>
      <c r="BV11" s="4" t="s">
        <v>7</v>
      </c>
      <c r="BW11" s="4">
        <v>180</v>
      </c>
      <c r="BX11" s="4" t="s">
        <v>7</v>
      </c>
      <c r="BY11" s="4">
        <v>180</v>
      </c>
      <c r="BZ11" s="4" t="s">
        <v>7</v>
      </c>
      <c r="CA11" s="6">
        <v>950</v>
      </c>
      <c r="CB11" s="4" t="s">
        <v>7</v>
      </c>
      <c r="CC11" s="4">
        <v>4</v>
      </c>
      <c r="CD11" s="14" t="s">
        <v>9</v>
      </c>
      <c r="CE11" s="665">
        <v>8.1095109512076053</v>
      </c>
      <c r="CF11" s="285">
        <f>INDEX(Калькулятор!$H$77:$BF$77,MATCH(CA11,Калькулятор!$H$41:$BF$41,0))</f>
        <v>481.29424199999994</v>
      </c>
      <c r="CG11" s="672">
        <v>15419.188648928226</v>
      </c>
      <c r="CH11" s="672">
        <v>6864.1011854102571</v>
      </c>
      <c r="CI11" s="673">
        <f t="shared" si="9"/>
        <v>22283.289834338484</v>
      </c>
    </row>
    <row r="12" spans="2:87" ht="16.5" thickBot="1" x14ac:dyDescent="0.3">
      <c r="B12" s="846"/>
      <c r="C12" s="3" t="str">
        <f t="shared" si="1"/>
        <v>Wtherm</v>
      </c>
      <c r="D12" s="4" t="s">
        <v>7</v>
      </c>
      <c r="E12" s="16" t="s">
        <v>79</v>
      </c>
      <c r="F12" s="4" t="s">
        <v>7</v>
      </c>
      <c r="G12" s="4">
        <v>75</v>
      </c>
      <c r="H12" s="4" t="s">
        <v>7</v>
      </c>
      <c r="I12" s="4">
        <v>180</v>
      </c>
      <c r="J12" s="4" t="s">
        <v>7</v>
      </c>
      <c r="K12" s="6">
        <v>1000</v>
      </c>
      <c r="L12" s="4" t="s">
        <v>7</v>
      </c>
      <c r="M12" s="7">
        <v>2</v>
      </c>
      <c r="N12" s="53" t="s">
        <v>8</v>
      </c>
      <c r="O12" s="665">
        <v>5.8402246823084578</v>
      </c>
      <c r="P12" s="285">
        <f>INDEX(Калькулятор!$H$42:$BF$42,MATCH(K12,Калькулятор!$H$41:$BF$41,0))</f>
        <v>176.24684999999999</v>
      </c>
      <c r="Q12" s="672">
        <v>9820.7650687832629</v>
      </c>
      <c r="R12" s="672">
        <v>7388.5020375897429</v>
      </c>
      <c r="S12" s="673">
        <f t="shared" si="2"/>
        <v>17209.267106373005</v>
      </c>
      <c r="T12" s="3" t="str">
        <f t="shared" si="3"/>
        <v>Wtherm</v>
      </c>
      <c r="U12" s="4" t="s">
        <v>7</v>
      </c>
      <c r="V12" s="16" t="s">
        <v>79</v>
      </c>
      <c r="W12" s="4" t="s">
        <v>7</v>
      </c>
      <c r="X12" s="4">
        <v>90</v>
      </c>
      <c r="Y12" s="4" t="s">
        <v>7</v>
      </c>
      <c r="Z12" s="4">
        <v>180</v>
      </c>
      <c r="AA12" s="4" t="s">
        <v>7</v>
      </c>
      <c r="AB12" s="6">
        <v>1000</v>
      </c>
      <c r="AC12" s="4" t="s">
        <v>7</v>
      </c>
      <c r="AD12" s="7">
        <v>2</v>
      </c>
      <c r="AE12" s="15" t="s">
        <v>8</v>
      </c>
      <c r="AF12" s="665">
        <v>6.0948246743084589</v>
      </c>
      <c r="AG12" s="285">
        <f>INDEX(Калькулятор!$H$49:$BF$49,MATCH(AB12,Калькулятор!$H$41:$BF$41,0))</f>
        <v>246.92849999999999</v>
      </c>
      <c r="AH12" s="672">
        <v>10141.326674247399</v>
      </c>
      <c r="AI12" s="672">
        <v>7388.5020375897429</v>
      </c>
      <c r="AJ12" s="673">
        <f t="shared" si="0"/>
        <v>17529.828711837141</v>
      </c>
      <c r="AK12" s="3" t="str">
        <f t="shared" si="4"/>
        <v>Wtherm</v>
      </c>
      <c r="AL12" s="4" t="s">
        <v>7</v>
      </c>
      <c r="AM12" s="16" t="s">
        <v>79</v>
      </c>
      <c r="AN12" s="4" t="s">
        <v>7</v>
      </c>
      <c r="AO12" s="4">
        <v>110</v>
      </c>
      <c r="AP12" s="4" t="s">
        <v>7</v>
      </c>
      <c r="AQ12" s="4">
        <v>180</v>
      </c>
      <c r="AR12" s="4" t="s">
        <v>7</v>
      </c>
      <c r="AS12" s="6">
        <v>1000</v>
      </c>
      <c r="AT12" s="4" t="s">
        <v>7</v>
      </c>
      <c r="AU12" s="7">
        <v>2</v>
      </c>
      <c r="AV12" s="15" t="s">
        <v>8</v>
      </c>
      <c r="AW12" s="665">
        <v>6.4342913303084579</v>
      </c>
      <c r="AX12" s="285">
        <f>INDEX(Калькулятор!$H$56:$BF$56,MATCH(AS12,Калькулятор!$H$41:$BF$41,0))</f>
        <v>308.03159291112001</v>
      </c>
      <c r="AY12" s="672">
        <v>10598.929648199581</v>
      </c>
      <c r="AZ12" s="672">
        <v>7388.5020375897429</v>
      </c>
      <c r="BA12" s="673">
        <f t="shared" si="5"/>
        <v>17987.431685789325</v>
      </c>
      <c r="BB12" s="3" t="str">
        <f t="shared" si="6"/>
        <v>Wtherm</v>
      </c>
      <c r="BC12" s="4" t="s">
        <v>7</v>
      </c>
      <c r="BD12" s="16" t="s">
        <v>79</v>
      </c>
      <c r="BE12" s="4" t="s">
        <v>7</v>
      </c>
      <c r="BF12" s="4">
        <v>140</v>
      </c>
      <c r="BG12" s="4" t="s">
        <v>7</v>
      </c>
      <c r="BH12" s="4">
        <v>180</v>
      </c>
      <c r="BI12" s="4" t="s">
        <v>7</v>
      </c>
      <c r="BJ12" s="6">
        <v>1000</v>
      </c>
      <c r="BK12" s="4" t="s">
        <v>7</v>
      </c>
      <c r="BL12" s="4">
        <v>4</v>
      </c>
      <c r="BM12" s="14" t="s">
        <v>9</v>
      </c>
      <c r="BN12" s="665">
        <v>7.8333853739840951</v>
      </c>
      <c r="BO12" s="285">
        <f>INDEX(Калькулятор!$H$63:$BF$63,MATCH(BJ12,Калькулятор!$H$41:$BF$41,0))</f>
        <v>455.34210150000001</v>
      </c>
      <c r="BP12" s="672">
        <v>15275.43219270068</v>
      </c>
      <c r="BQ12" s="672">
        <v>7388.5020375897429</v>
      </c>
      <c r="BR12" s="673">
        <f t="shared" si="7"/>
        <v>22663.934230290422</v>
      </c>
      <c r="BS12" s="3" t="str">
        <f t="shared" si="8"/>
        <v>Wtherm</v>
      </c>
      <c r="BT12" s="4" t="s">
        <v>7</v>
      </c>
      <c r="BU12" s="16" t="s">
        <v>79</v>
      </c>
      <c r="BV12" s="4" t="s">
        <v>7</v>
      </c>
      <c r="BW12" s="4">
        <v>180</v>
      </c>
      <c r="BX12" s="4" t="s">
        <v>7</v>
      </c>
      <c r="BY12" s="4">
        <v>180</v>
      </c>
      <c r="BZ12" s="4" t="s">
        <v>7</v>
      </c>
      <c r="CA12" s="6">
        <v>1000</v>
      </c>
      <c r="CB12" s="4" t="s">
        <v>7</v>
      </c>
      <c r="CC12" s="4">
        <v>4</v>
      </c>
      <c r="CD12" s="14" t="s">
        <v>9</v>
      </c>
      <c r="CE12" s="665">
        <v>8.5123186859840949</v>
      </c>
      <c r="CF12" s="285">
        <f>INDEX(Калькулятор!$H$77:$BF$77,MATCH(CA12,Калькулятор!$H$41:$BF$41,0))</f>
        <v>521.40209549999997</v>
      </c>
      <c r="CG12" s="672">
        <v>16160.450640605046</v>
      </c>
      <c r="CH12" s="672">
        <v>7388.5020375897429</v>
      </c>
      <c r="CI12" s="673">
        <f t="shared" si="9"/>
        <v>23548.95267819479</v>
      </c>
    </row>
    <row r="13" spans="2:87" ht="16.5" thickBot="1" x14ac:dyDescent="0.3">
      <c r="B13" s="846"/>
      <c r="C13" s="3" t="str">
        <f t="shared" si="1"/>
        <v>Wtherm</v>
      </c>
      <c r="D13" s="4" t="s">
        <v>7</v>
      </c>
      <c r="E13" s="16" t="s">
        <v>79</v>
      </c>
      <c r="F13" s="4" t="s">
        <v>7</v>
      </c>
      <c r="G13" s="4">
        <v>75</v>
      </c>
      <c r="H13" s="4" t="s">
        <v>7</v>
      </c>
      <c r="I13" s="4">
        <v>180</v>
      </c>
      <c r="J13" s="4" t="s">
        <v>7</v>
      </c>
      <c r="K13" s="6">
        <v>1050</v>
      </c>
      <c r="L13" s="4" t="s">
        <v>7</v>
      </c>
      <c r="M13" s="7">
        <v>2</v>
      </c>
      <c r="N13" s="53" t="s">
        <v>8</v>
      </c>
      <c r="O13" s="665">
        <v>6.0894548435095253</v>
      </c>
      <c r="P13" s="285">
        <f>INDEX(Калькулятор!$H$42:$BF$42,MATCH(K13,Калькулятор!$H$41:$BF$41,0))</f>
        <v>189.80429999999998</v>
      </c>
      <c r="Q13" s="672">
        <v>10220.796845025841</v>
      </c>
      <c r="R13" s="672">
        <v>7682.9028897692315</v>
      </c>
      <c r="S13" s="673">
        <f t="shared" si="2"/>
        <v>17903.699734795075</v>
      </c>
      <c r="T13" s="3" t="str">
        <f t="shared" si="3"/>
        <v>Wtherm</v>
      </c>
      <c r="U13" s="4" t="s">
        <v>7</v>
      </c>
      <c r="V13" s="16" t="s">
        <v>79</v>
      </c>
      <c r="W13" s="4" t="s">
        <v>7</v>
      </c>
      <c r="X13" s="4">
        <v>90</v>
      </c>
      <c r="Y13" s="4" t="s">
        <v>7</v>
      </c>
      <c r="Z13" s="4">
        <v>180</v>
      </c>
      <c r="AA13" s="4" t="s">
        <v>7</v>
      </c>
      <c r="AB13" s="6">
        <v>1050</v>
      </c>
      <c r="AC13" s="4" t="s">
        <v>7</v>
      </c>
      <c r="AD13" s="7">
        <v>2</v>
      </c>
      <c r="AE13" s="15" t="s">
        <v>8</v>
      </c>
      <c r="AF13" s="665">
        <v>6.3535690355095245</v>
      </c>
      <c r="AG13" s="285">
        <f>INDEX(Калькулятор!$H$49:$BF$49,MATCH(AB13,Калькулятор!$H$41:$BF$41,0))</f>
        <v>265.923</v>
      </c>
      <c r="AH13" s="672">
        <v>10553.286515852478</v>
      </c>
      <c r="AI13" s="672">
        <v>7682.9028897692315</v>
      </c>
      <c r="AJ13" s="673">
        <f t="shared" si="0"/>
        <v>18236.18940562171</v>
      </c>
      <c r="AK13" s="3" t="str">
        <f t="shared" si="4"/>
        <v>Wtherm</v>
      </c>
      <c r="AL13" s="4" t="s">
        <v>7</v>
      </c>
      <c r="AM13" s="16" t="s">
        <v>79</v>
      </c>
      <c r="AN13" s="4" t="s">
        <v>7</v>
      </c>
      <c r="AO13" s="4">
        <v>110</v>
      </c>
      <c r="AP13" s="4" t="s">
        <v>7</v>
      </c>
      <c r="AQ13" s="4">
        <v>180</v>
      </c>
      <c r="AR13" s="4" t="s">
        <v>7</v>
      </c>
      <c r="AS13" s="6">
        <v>1050</v>
      </c>
      <c r="AT13" s="4" t="s">
        <v>7</v>
      </c>
      <c r="AU13" s="7">
        <v>2</v>
      </c>
      <c r="AV13" s="15" t="s">
        <v>8</v>
      </c>
      <c r="AW13" s="665">
        <v>6.7057212915095246</v>
      </c>
      <c r="AX13" s="285">
        <f>INDEX(Калькулятор!$H$56:$BF$56,MATCH(AS13,Калькулятор!$H$41:$BF$41,0))</f>
        <v>331.72633082735996</v>
      </c>
      <c r="AY13" s="672">
        <v>11026.79357695466</v>
      </c>
      <c r="AZ13" s="672">
        <v>7682.9028897692315</v>
      </c>
      <c r="BA13" s="673">
        <f t="shared" si="5"/>
        <v>18709.696466723894</v>
      </c>
      <c r="BB13" s="3" t="str">
        <f t="shared" si="6"/>
        <v>Wtherm</v>
      </c>
      <c r="BC13" s="4" t="s">
        <v>7</v>
      </c>
      <c r="BD13" s="16" t="s">
        <v>79</v>
      </c>
      <c r="BE13" s="4" t="s">
        <v>7</v>
      </c>
      <c r="BF13" s="4">
        <v>140</v>
      </c>
      <c r="BG13" s="4" t="s">
        <v>7</v>
      </c>
      <c r="BH13" s="4">
        <v>180</v>
      </c>
      <c r="BI13" s="4" t="s">
        <v>7</v>
      </c>
      <c r="BJ13" s="6">
        <v>1050</v>
      </c>
      <c r="BK13" s="4" t="s">
        <v>7</v>
      </c>
      <c r="BL13" s="4">
        <v>4</v>
      </c>
      <c r="BM13" s="14" t="s">
        <v>9</v>
      </c>
      <c r="BN13" s="665">
        <v>8.1797139087605881</v>
      </c>
      <c r="BO13" s="285">
        <f>INDEX(Калькулятор!$H$63:$BF$63,MATCH(BJ13,Калькулятор!$H$41:$BF$41,0))</f>
        <v>490.36841699999997</v>
      </c>
      <c r="BP13" s="672">
        <v>15976.241690077502</v>
      </c>
      <c r="BQ13" s="672">
        <v>7682.9028897692315</v>
      </c>
      <c r="BR13" s="673">
        <f t="shared" si="7"/>
        <v>23659.144579846732</v>
      </c>
      <c r="BS13" s="3" t="str">
        <f t="shared" si="8"/>
        <v>Wtherm</v>
      </c>
      <c r="BT13" s="4" t="s">
        <v>7</v>
      </c>
      <c r="BU13" s="16" t="s">
        <v>79</v>
      </c>
      <c r="BV13" s="4" t="s">
        <v>7</v>
      </c>
      <c r="BW13" s="4">
        <v>180</v>
      </c>
      <c r="BX13" s="4" t="s">
        <v>7</v>
      </c>
      <c r="BY13" s="4">
        <v>180</v>
      </c>
      <c r="BZ13" s="4" t="s">
        <v>7</v>
      </c>
      <c r="CA13" s="6">
        <v>1050</v>
      </c>
      <c r="CB13" s="4" t="s">
        <v>7</v>
      </c>
      <c r="CC13" s="4">
        <v>4</v>
      </c>
      <c r="CD13" s="14" t="s">
        <v>9</v>
      </c>
      <c r="CE13" s="665">
        <v>8.8840184207605883</v>
      </c>
      <c r="CF13" s="285">
        <f>INDEX(Калькулятор!$H$77:$BF$77,MATCH(CA13,Калькулятор!$H$41:$BF$41,0))</f>
        <v>561.50994899999989</v>
      </c>
      <c r="CG13" s="672">
        <v>16893.068312281866</v>
      </c>
      <c r="CH13" s="672">
        <v>7682.9028897692315</v>
      </c>
      <c r="CI13" s="673">
        <f t="shared" si="9"/>
        <v>24575.9712020511</v>
      </c>
    </row>
    <row r="14" spans="2:87" ht="16.5" thickBot="1" x14ac:dyDescent="0.3">
      <c r="B14" s="846"/>
      <c r="C14" s="3" t="str">
        <f t="shared" si="1"/>
        <v>Wtherm</v>
      </c>
      <c r="D14" s="7" t="s">
        <v>7</v>
      </c>
      <c r="E14" s="16" t="s">
        <v>79</v>
      </c>
      <c r="F14" s="7" t="s">
        <v>7</v>
      </c>
      <c r="G14" s="4">
        <v>75</v>
      </c>
      <c r="H14" s="7" t="s">
        <v>7</v>
      </c>
      <c r="I14" s="4">
        <v>180</v>
      </c>
      <c r="J14" s="7" t="s">
        <v>7</v>
      </c>
      <c r="K14" s="6">
        <v>1100</v>
      </c>
      <c r="L14" s="7" t="s">
        <v>7</v>
      </c>
      <c r="M14" s="7">
        <v>2</v>
      </c>
      <c r="N14" s="53" t="s">
        <v>8</v>
      </c>
      <c r="O14" s="665">
        <v>6.33868500471059</v>
      </c>
      <c r="P14" s="285">
        <f>INDEX(Калькулятор!$H$42:$BF$42,MATCH(K14,Калькулятор!$H$41:$BF$41,0))</f>
        <v>203.36175</v>
      </c>
      <c r="Q14" s="672">
        <v>10620.828621268422</v>
      </c>
      <c r="R14" s="672">
        <v>7977.3037419487164</v>
      </c>
      <c r="S14" s="673">
        <f t="shared" si="2"/>
        <v>18598.132363217137</v>
      </c>
      <c r="T14" s="3" t="str">
        <f t="shared" si="3"/>
        <v>Wtherm</v>
      </c>
      <c r="U14" s="7" t="s">
        <v>7</v>
      </c>
      <c r="V14" s="16" t="s">
        <v>79</v>
      </c>
      <c r="W14" s="7" t="s">
        <v>7</v>
      </c>
      <c r="X14" s="4">
        <v>90</v>
      </c>
      <c r="Y14" s="7" t="s">
        <v>7</v>
      </c>
      <c r="Z14" s="4">
        <v>180</v>
      </c>
      <c r="AA14" s="7" t="s">
        <v>7</v>
      </c>
      <c r="AB14" s="6">
        <v>1100</v>
      </c>
      <c r="AC14" s="7" t="s">
        <v>7</v>
      </c>
      <c r="AD14" s="7">
        <v>2</v>
      </c>
      <c r="AE14" s="15" t="s">
        <v>8</v>
      </c>
      <c r="AF14" s="665">
        <v>6.61231339671059</v>
      </c>
      <c r="AG14" s="285">
        <f>INDEX(Калькулятор!$H$49:$BF$49,MATCH(AB14,Калькулятор!$H$41:$BF$41,0))</f>
        <v>284.91750000000002</v>
      </c>
      <c r="AH14" s="672">
        <v>10965.246357457559</v>
      </c>
      <c r="AI14" s="672">
        <v>7977.3037419487164</v>
      </c>
      <c r="AJ14" s="673">
        <f t="shared" si="0"/>
        <v>18942.550099406275</v>
      </c>
      <c r="AK14" s="3" t="str">
        <f t="shared" si="4"/>
        <v>Wtherm</v>
      </c>
      <c r="AL14" s="7" t="s">
        <v>7</v>
      </c>
      <c r="AM14" s="16" t="s">
        <v>79</v>
      </c>
      <c r="AN14" s="7" t="s">
        <v>7</v>
      </c>
      <c r="AO14" s="4">
        <v>110</v>
      </c>
      <c r="AP14" s="7" t="s">
        <v>7</v>
      </c>
      <c r="AQ14" s="4">
        <v>180</v>
      </c>
      <c r="AR14" s="7" t="s">
        <v>7</v>
      </c>
      <c r="AS14" s="6">
        <v>1100</v>
      </c>
      <c r="AT14" s="7" t="s">
        <v>7</v>
      </c>
      <c r="AU14" s="7">
        <v>2</v>
      </c>
      <c r="AV14" s="15" t="s">
        <v>8</v>
      </c>
      <c r="AW14" s="665">
        <v>6.9771512527105912</v>
      </c>
      <c r="AX14" s="285">
        <f>INDEX(Калькулятор!$H$56:$BF$56,MATCH(AS14,Калькулятор!$H$41:$BF$41,0))</f>
        <v>355.42106874359996</v>
      </c>
      <c r="AY14" s="672">
        <v>11454.65750570974</v>
      </c>
      <c r="AZ14" s="672">
        <v>7977.3037419487164</v>
      </c>
      <c r="BA14" s="673">
        <f t="shared" si="5"/>
        <v>19431.961247658455</v>
      </c>
      <c r="BB14" s="3" t="str">
        <f t="shared" si="6"/>
        <v>Wtherm</v>
      </c>
      <c r="BC14" s="7" t="s">
        <v>7</v>
      </c>
      <c r="BD14" s="16" t="s">
        <v>79</v>
      </c>
      <c r="BE14" s="7" t="s">
        <v>7</v>
      </c>
      <c r="BF14" s="4">
        <v>140</v>
      </c>
      <c r="BG14" s="7" t="s">
        <v>7</v>
      </c>
      <c r="BH14" s="4">
        <v>180</v>
      </c>
      <c r="BI14" s="7" t="s">
        <v>7</v>
      </c>
      <c r="BJ14" s="6">
        <v>1100</v>
      </c>
      <c r="BK14" s="7" t="s">
        <v>7</v>
      </c>
      <c r="BL14" s="4">
        <v>4</v>
      </c>
      <c r="BM14" s="14" t="s">
        <v>9</v>
      </c>
      <c r="BN14" s="665">
        <v>8.5260424435370794</v>
      </c>
      <c r="BO14" s="285">
        <f>INDEX(Калькулятор!$H$63:$BF$63,MATCH(BJ14,Калькулятор!$H$41:$BF$41,0))</f>
        <v>525.39473249999992</v>
      </c>
      <c r="BP14" s="672">
        <v>16677.051187454323</v>
      </c>
      <c r="BQ14" s="672">
        <v>7977.3037419487164</v>
      </c>
      <c r="BR14" s="673">
        <f t="shared" si="7"/>
        <v>24654.354929403038</v>
      </c>
      <c r="BS14" s="3" t="str">
        <f t="shared" si="8"/>
        <v>Wtherm</v>
      </c>
      <c r="BT14" s="7" t="s">
        <v>7</v>
      </c>
      <c r="BU14" s="16" t="s">
        <v>79</v>
      </c>
      <c r="BV14" s="7" t="s">
        <v>7</v>
      </c>
      <c r="BW14" s="4">
        <v>180</v>
      </c>
      <c r="BX14" s="7" t="s">
        <v>7</v>
      </c>
      <c r="BY14" s="4">
        <v>180</v>
      </c>
      <c r="BZ14" s="7" t="s">
        <v>7</v>
      </c>
      <c r="CA14" s="6">
        <v>1100</v>
      </c>
      <c r="CB14" s="7" t="s">
        <v>7</v>
      </c>
      <c r="CC14" s="4">
        <v>4</v>
      </c>
      <c r="CD14" s="14" t="s">
        <v>9</v>
      </c>
      <c r="CE14" s="665">
        <v>9.2557181555370818</v>
      </c>
      <c r="CF14" s="285">
        <f>INDEX(Калькулятор!$H$77:$BF$77,MATCH(CA14,Калькулятор!$H$41:$BF$41,0))</f>
        <v>601.61780249999993</v>
      </c>
      <c r="CG14" s="672">
        <v>17625.685983958687</v>
      </c>
      <c r="CH14" s="672">
        <v>7977.3037419487164</v>
      </c>
      <c r="CI14" s="673">
        <f t="shared" si="9"/>
        <v>25602.989725907402</v>
      </c>
    </row>
    <row r="15" spans="2:87" ht="16.5" thickBot="1" x14ac:dyDescent="0.3">
      <c r="B15" s="846"/>
      <c r="C15" s="3" t="str">
        <f t="shared" si="1"/>
        <v>Wtherm</v>
      </c>
      <c r="D15" s="4" t="s">
        <v>7</v>
      </c>
      <c r="E15" s="16" t="s">
        <v>79</v>
      </c>
      <c r="F15" s="4" t="s">
        <v>7</v>
      </c>
      <c r="G15" s="4">
        <v>75</v>
      </c>
      <c r="H15" s="4" t="s">
        <v>7</v>
      </c>
      <c r="I15" s="4">
        <v>180</v>
      </c>
      <c r="J15" s="4" t="s">
        <v>7</v>
      </c>
      <c r="K15" s="6">
        <v>1150</v>
      </c>
      <c r="L15" s="4" t="s">
        <v>7</v>
      </c>
      <c r="M15" s="7">
        <v>2</v>
      </c>
      <c r="N15" s="53" t="s">
        <v>8</v>
      </c>
      <c r="O15" s="665">
        <v>6.6190231659116581</v>
      </c>
      <c r="P15" s="285">
        <f>INDEX(Калькулятор!$H$42:$BF$42,MATCH(K15,Калькулятор!$H$41:$BF$41,0))</f>
        <v>216.91920000000002</v>
      </c>
      <c r="Q15" s="672">
        <v>11020.860397511</v>
      </c>
      <c r="R15" s="672">
        <v>8501.7045941282067</v>
      </c>
      <c r="S15" s="673">
        <f t="shared" si="2"/>
        <v>19522.564991639207</v>
      </c>
      <c r="T15" s="3" t="str">
        <f t="shared" si="3"/>
        <v>Wtherm</v>
      </c>
      <c r="U15" s="4" t="s">
        <v>7</v>
      </c>
      <c r="V15" s="16" t="s">
        <v>79</v>
      </c>
      <c r="W15" s="4" t="s">
        <v>7</v>
      </c>
      <c r="X15" s="4">
        <v>90</v>
      </c>
      <c r="Y15" s="4" t="s">
        <v>7</v>
      </c>
      <c r="Z15" s="4">
        <v>180</v>
      </c>
      <c r="AA15" s="4" t="s">
        <v>7</v>
      </c>
      <c r="AB15" s="6">
        <v>1150</v>
      </c>
      <c r="AC15" s="4" t="s">
        <v>7</v>
      </c>
      <c r="AD15" s="7">
        <v>2</v>
      </c>
      <c r="AE15" s="15" t="s">
        <v>8</v>
      </c>
      <c r="AF15" s="665">
        <v>6.9021657579116571</v>
      </c>
      <c r="AG15" s="285">
        <f>INDEX(Калькулятор!$H$49:$BF$49,MATCH(AB15,Калькулятор!$H$41:$BF$41,0))</f>
        <v>303.91199999999998</v>
      </c>
      <c r="AH15" s="672">
        <v>11377.206199062637</v>
      </c>
      <c r="AI15" s="672">
        <v>8501.7045941282067</v>
      </c>
      <c r="AJ15" s="673">
        <f t="shared" si="0"/>
        <v>19878.910793190844</v>
      </c>
      <c r="AK15" s="3" t="str">
        <f t="shared" si="4"/>
        <v>Wtherm</v>
      </c>
      <c r="AL15" s="4" t="s">
        <v>7</v>
      </c>
      <c r="AM15" s="16" t="s">
        <v>79</v>
      </c>
      <c r="AN15" s="4" t="s">
        <v>7</v>
      </c>
      <c r="AO15" s="4">
        <v>110</v>
      </c>
      <c r="AP15" s="4" t="s">
        <v>7</v>
      </c>
      <c r="AQ15" s="4">
        <v>180</v>
      </c>
      <c r="AR15" s="4" t="s">
        <v>7</v>
      </c>
      <c r="AS15" s="6">
        <v>1150</v>
      </c>
      <c r="AT15" s="4" t="s">
        <v>7</v>
      </c>
      <c r="AU15" s="7">
        <v>2</v>
      </c>
      <c r="AV15" s="15" t="s">
        <v>8</v>
      </c>
      <c r="AW15" s="665">
        <v>7.2796892139116576</v>
      </c>
      <c r="AX15" s="285">
        <f>INDEX(Калькулятор!$H$56:$BF$56,MATCH(AS15,Калькулятор!$H$41:$BF$41,0))</f>
        <v>379.11580665984002</v>
      </c>
      <c r="AY15" s="672">
        <v>11882.521434464818</v>
      </c>
      <c r="AZ15" s="672">
        <v>8501.7045941282067</v>
      </c>
      <c r="BA15" s="673">
        <f t="shared" si="5"/>
        <v>20384.226028593024</v>
      </c>
      <c r="BB15" s="3" t="str">
        <f t="shared" si="6"/>
        <v>Wtherm</v>
      </c>
      <c r="BC15" s="4" t="s">
        <v>7</v>
      </c>
      <c r="BD15" s="16" t="s">
        <v>79</v>
      </c>
      <c r="BE15" s="4" t="s">
        <v>7</v>
      </c>
      <c r="BF15" s="4">
        <v>140</v>
      </c>
      <c r="BG15" s="4" t="s">
        <v>7</v>
      </c>
      <c r="BH15" s="4">
        <v>180</v>
      </c>
      <c r="BI15" s="4" t="s">
        <v>7</v>
      </c>
      <c r="BJ15" s="6">
        <v>1150</v>
      </c>
      <c r="BK15" s="4" t="s">
        <v>7</v>
      </c>
      <c r="BL15" s="4">
        <v>4</v>
      </c>
      <c r="BM15" s="14" t="s">
        <v>9</v>
      </c>
      <c r="BN15" s="665">
        <v>8.9034789783135722</v>
      </c>
      <c r="BO15" s="285">
        <f>INDEX(Калькулятор!$H$63:$BF$63,MATCH(BJ15,Калькулятор!$H$41:$BF$41,0))</f>
        <v>560.42104800000004</v>
      </c>
      <c r="BP15" s="672">
        <v>17377.860684831143</v>
      </c>
      <c r="BQ15" s="672">
        <v>8501.7045941282067</v>
      </c>
      <c r="BR15" s="673">
        <f t="shared" si="7"/>
        <v>25879.565278959351</v>
      </c>
      <c r="BS15" s="3" t="str">
        <f t="shared" si="8"/>
        <v>Wtherm</v>
      </c>
      <c r="BT15" s="4" t="s">
        <v>7</v>
      </c>
      <c r="BU15" s="16" t="s">
        <v>79</v>
      </c>
      <c r="BV15" s="4" t="s">
        <v>7</v>
      </c>
      <c r="BW15" s="4">
        <v>180</v>
      </c>
      <c r="BX15" s="4" t="s">
        <v>7</v>
      </c>
      <c r="BY15" s="4">
        <v>180</v>
      </c>
      <c r="BZ15" s="4" t="s">
        <v>7</v>
      </c>
      <c r="CA15" s="6">
        <v>1150</v>
      </c>
      <c r="CB15" s="4" t="s">
        <v>7</v>
      </c>
      <c r="CC15" s="4">
        <v>4</v>
      </c>
      <c r="CD15" s="14" t="s">
        <v>9</v>
      </c>
      <c r="CE15" s="665">
        <v>9.6585258903135731</v>
      </c>
      <c r="CF15" s="285">
        <f>INDEX(Калькулятор!$H$77:$BF$77,MATCH(CA15,Калькулятор!$H$41:$BF$41,0))</f>
        <v>641.72565600000007</v>
      </c>
      <c r="CG15" s="672">
        <v>18358.303655635511</v>
      </c>
      <c r="CH15" s="672">
        <v>8501.7045941282067</v>
      </c>
      <c r="CI15" s="673">
        <f t="shared" si="9"/>
        <v>26860.00824976372</v>
      </c>
    </row>
    <row r="16" spans="2:87" ht="16.5" thickBot="1" x14ac:dyDescent="0.3">
      <c r="B16" s="846"/>
      <c r="C16" s="3" t="str">
        <f t="shared" si="1"/>
        <v>Wtherm</v>
      </c>
      <c r="D16" s="4" t="s">
        <v>7</v>
      </c>
      <c r="E16" s="16" t="s">
        <v>79</v>
      </c>
      <c r="F16" s="4" t="s">
        <v>7</v>
      </c>
      <c r="G16" s="4">
        <v>75</v>
      </c>
      <c r="H16" s="4" t="s">
        <v>7</v>
      </c>
      <c r="I16" s="4">
        <v>180</v>
      </c>
      <c r="J16" s="4" t="s">
        <v>7</v>
      </c>
      <c r="K16" s="6">
        <v>1200</v>
      </c>
      <c r="L16" s="4" t="s">
        <v>7</v>
      </c>
      <c r="M16" s="7">
        <v>2</v>
      </c>
      <c r="N16" s="53" t="s">
        <v>8</v>
      </c>
      <c r="O16" s="665">
        <v>6.8682533271127246</v>
      </c>
      <c r="P16" s="285">
        <f>INDEX(Калькулятор!$H$42:$BF$42,MATCH(K16,Калькулятор!$H$41:$BF$41,0))</f>
        <v>230.47665000000001</v>
      </c>
      <c r="Q16" s="672">
        <v>11420.892173753578</v>
      </c>
      <c r="R16" s="672">
        <v>8796.1054463076925</v>
      </c>
      <c r="S16" s="673">
        <f t="shared" si="2"/>
        <v>20216.997620061273</v>
      </c>
      <c r="T16" s="3" t="str">
        <f t="shared" si="3"/>
        <v>Wtherm</v>
      </c>
      <c r="U16" s="4" t="s">
        <v>7</v>
      </c>
      <c r="V16" s="16" t="s">
        <v>79</v>
      </c>
      <c r="W16" s="4" t="s">
        <v>7</v>
      </c>
      <c r="X16" s="4">
        <v>90</v>
      </c>
      <c r="Y16" s="4" t="s">
        <v>7</v>
      </c>
      <c r="Z16" s="4">
        <v>180</v>
      </c>
      <c r="AA16" s="4" t="s">
        <v>7</v>
      </c>
      <c r="AB16" s="6">
        <v>1200</v>
      </c>
      <c r="AC16" s="4" t="s">
        <v>7</v>
      </c>
      <c r="AD16" s="7">
        <v>2</v>
      </c>
      <c r="AE16" s="15" t="s">
        <v>8</v>
      </c>
      <c r="AF16" s="665">
        <v>7.1609101191127253</v>
      </c>
      <c r="AG16" s="285">
        <f>INDEX(Калькулятор!$H$49:$BF$49,MATCH(AB16,Калькулятор!$H$41:$BF$41,0))</f>
        <v>322.90649999999999</v>
      </c>
      <c r="AH16" s="672">
        <v>11789.166040667715</v>
      </c>
      <c r="AI16" s="672">
        <v>8796.1054463076925</v>
      </c>
      <c r="AJ16" s="673">
        <f t="shared" si="0"/>
        <v>20585.271486975405</v>
      </c>
      <c r="AK16" s="3" t="str">
        <f t="shared" si="4"/>
        <v>Wtherm</v>
      </c>
      <c r="AL16" s="4" t="s">
        <v>7</v>
      </c>
      <c r="AM16" s="16" t="s">
        <v>79</v>
      </c>
      <c r="AN16" s="4" t="s">
        <v>7</v>
      </c>
      <c r="AO16" s="4">
        <v>110</v>
      </c>
      <c r="AP16" s="4" t="s">
        <v>7</v>
      </c>
      <c r="AQ16" s="4">
        <v>180</v>
      </c>
      <c r="AR16" s="4" t="s">
        <v>7</v>
      </c>
      <c r="AS16" s="6">
        <v>1200</v>
      </c>
      <c r="AT16" s="4" t="s">
        <v>7</v>
      </c>
      <c r="AU16" s="7">
        <v>2</v>
      </c>
      <c r="AV16" s="15" t="s">
        <v>8</v>
      </c>
      <c r="AW16" s="665">
        <v>7.5511191751127233</v>
      </c>
      <c r="AX16" s="285">
        <f>INDEX(Калькулятор!$H$56:$BF$56,MATCH(AS16,Калькулятор!$H$41:$BF$41,0))</f>
        <v>402.81054457607996</v>
      </c>
      <c r="AY16" s="672">
        <v>12310.385363219895</v>
      </c>
      <c r="AZ16" s="672">
        <v>8796.1054463076925</v>
      </c>
      <c r="BA16" s="673">
        <f t="shared" si="5"/>
        <v>21106.49080952759</v>
      </c>
      <c r="BB16" s="3" t="str">
        <f t="shared" si="6"/>
        <v>Wtherm</v>
      </c>
      <c r="BC16" s="4" t="s">
        <v>7</v>
      </c>
      <c r="BD16" s="16" t="s">
        <v>79</v>
      </c>
      <c r="BE16" s="4" t="s">
        <v>7</v>
      </c>
      <c r="BF16" s="4">
        <v>140</v>
      </c>
      <c r="BG16" s="4" t="s">
        <v>7</v>
      </c>
      <c r="BH16" s="4">
        <v>180</v>
      </c>
      <c r="BI16" s="4" t="s">
        <v>7</v>
      </c>
      <c r="BJ16" s="6">
        <v>1200</v>
      </c>
      <c r="BK16" s="4" t="s">
        <v>7</v>
      </c>
      <c r="BL16" s="4">
        <v>4</v>
      </c>
      <c r="BM16" s="14" t="s">
        <v>9</v>
      </c>
      <c r="BN16" s="665">
        <v>9.2498075130900634</v>
      </c>
      <c r="BO16" s="285">
        <f>INDEX(Калькулятор!$H$63:$BF$63,MATCH(BJ16,Калькулятор!$H$41:$BF$41,0))</f>
        <v>595.44736349999994</v>
      </c>
      <c r="BP16" s="672">
        <v>18078.670182207963</v>
      </c>
      <c r="BQ16" s="672">
        <v>8796.1054463076925</v>
      </c>
      <c r="BR16" s="673">
        <f t="shared" si="7"/>
        <v>26874.775628515657</v>
      </c>
      <c r="BS16" s="3" t="str">
        <f t="shared" si="8"/>
        <v>Wtherm</v>
      </c>
      <c r="BT16" s="4" t="s">
        <v>7</v>
      </c>
      <c r="BU16" s="16" t="s">
        <v>79</v>
      </c>
      <c r="BV16" s="4" t="s">
        <v>7</v>
      </c>
      <c r="BW16" s="4">
        <v>180</v>
      </c>
      <c r="BX16" s="4" t="s">
        <v>7</v>
      </c>
      <c r="BY16" s="4">
        <v>180</v>
      </c>
      <c r="BZ16" s="4" t="s">
        <v>7</v>
      </c>
      <c r="CA16" s="6">
        <v>1200</v>
      </c>
      <c r="CB16" s="4" t="s">
        <v>7</v>
      </c>
      <c r="CC16" s="4">
        <v>4</v>
      </c>
      <c r="CD16" s="14" t="s">
        <v>9</v>
      </c>
      <c r="CE16" s="665">
        <v>10.030225625090065</v>
      </c>
      <c r="CF16" s="285">
        <f>INDEX(Калькулятор!$H$77:$BF$77,MATCH(CA16,Калькулятор!$H$41:$BF$41,0))</f>
        <v>681.83350949999999</v>
      </c>
      <c r="CG16" s="672">
        <v>19090.921327312328</v>
      </c>
      <c r="CH16" s="672">
        <v>8796.1054463076925</v>
      </c>
      <c r="CI16" s="673">
        <f t="shared" si="9"/>
        <v>27887.026773620019</v>
      </c>
    </row>
    <row r="17" spans="2:87" ht="16.5" thickBot="1" x14ac:dyDescent="0.3">
      <c r="B17" s="846"/>
      <c r="C17" s="3" t="str">
        <f t="shared" si="1"/>
        <v>Wtherm</v>
      </c>
      <c r="D17" s="4" t="s">
        <v>7</v>
      </c>
      <c r="E17" s="16" t="s">
        <v>79</v>
      </c>
      <c r="F17" s="4" t="s">
        <v>7</v>
      </c>
      <c r="G17" s="4">
        <v>75</v>
      </c>
      <c r="H17" s="4" t="s">
        <v>7</v>
      </c>
      <c r="I17" s="4">
        <v>180</v>
      </c>
      <c r="J17" s="4" t="s">
        <v>7</v>
      </c>
      <c r="K17" s="6">
        <v>1250</v>
      </c>
      <c r="L17" s="4" t="s">
        <v>7</v>
      </c>
      <c r="M17" s="7">
        <v>2</v>
      </c>
      <c r="N17" s="53" t="s">
        <v>8</v>
      </c>
      <c r="O17" s="665">
        <v>7.1174834883137894</v>
      </c>
      <c r="P17" s="285">
        <f>INDEX(Калькулятор!$H$42:$BF$42,MATCH(K17,Калькулятор!$H$41:$BF$41,0))</f>
        <v>244.0341</v>
      </c>
      <c r="Q17" s="672">
        <v>11820.923949996159</v>
      </c>
      <c r="R17" s="672">
        <v>9090.5062984871784</v>
      </c>
      <c r="S17" s="673">
        <f t="shared" si="2"/>
        <v>20911.430248483339</v>
      </c>
      <c r="T17" s="3" t="str">
        <f t="shared" si="3"/>
        <v>Wtherm</v>
      </c>
      <c r="U17" s="4" t="s">
        <v>7</v>
      </c>
      <c r="V17" s="16" t="s">
        <v>79</v>
      </c>
      <c r="W17" s="4" t="s">
        <v>7</v>
      </c>
      <c r="X17" s="4">
        <v>90</v>
      </c>
      <c r="Y17" s="4" t="s">
        <v>7</v>
      </c>
      <c r="Z17" s="4">
        <v>180</v>
      </c>
      <c r="AA17" s="4" t="s">
        <v>7</v>
      </c>
      <c r="AB17" s="6">
        <v>1250</v>
      </c>
      <c r="AC17" s="4" t="s">
        <v>7</v>
      </c>
      <c r="AD17" s="7">
        <v>2</v>
      </c>
      <c r="AE17" s="15" t="s">
        <v>8</v>
      </c>
      <c r="AF17" s="665">
        <v>7.41965448031379</v>
      </c>
      <c r="AG17" s="285">
        <f>INDEX(Калькулятор!$H$49:$BF$49,MATCH(AB17,Калькулятор!$H$41:$BF$41,0))</f>
        <v>341.90100000000001</v>
      </c>
      <c r="AH17" s="672">
        <v>12201.125882272796</v>
      </c>
      <c r="AI17" s="672">
        <v>9090.5062984871784</v>
      </c>
      <c r="AJ17" s="673">
        <f t="shared" si="0"/>
        <v>21291.632180759974</v>
      </c>
      <c r="AK17" s="3" t="str">
        <f t="shared" si="4"/>
        <v>Wtherm</v>
      </c>
      <c r="AL17" s="4" t="s">
        <v>7</v>
      </c>
      <c r="AM17" s="16" t="s">
        <v>79</v>
      </c>
      <c r="AN17" s="4" t="s">
        <v>7</v>
      </c>
      <c r="AO17" s="4">
        <v>110</v>
      </c>
      <c r="AP17" s="4" t="s">
        <v>7</v>
      </c>
      <c r="AQ17" s="4">
        <v>180</v>
      </c>
      <c r="AR17" s="4" t="s">
        <v>7</v>
      </c>
      <c r="AS17" s="6">
        <v>1250</v>
      </c>
      <c r="AT17" s="4" t="s">
        <v>7</v>
      </c>
      <c r="AU17" s="7">
        <v>2</v>
      </c>
      <c r="AV17" s="15" t="s">
        <v>8</v>
      </c>
      <c r="AW17" s="665">
        <v>7.8225491363137909</v>
      </c>
      <c r="AX17" s="285">
        <f>INDEX(Калькулятор!$H$56:$BF$56,MATCH(AS17,Калькулятор!$H$41:$BF$41,0))</f>
        <v>426.50528249231996</v>
      </c>
      <c r="AY17" s="672">
        <v>12738.249291974977</v>
      </c>
      <c r="AZ17" s="672">
        <v>9090.5062984871784</v>
      </c>
      <c r="BA17" s="673">
        <f t="shared" si="5"/>
        <v>21828.755590462155</v>
      </c>
      <c r="BB17" s="3" t="str">
        <f t="shared" si="6"/>
        <v>Wtherm</v>
      </c>
      <c r="BC17" s="4" t="s">
        <v>7</v>
      </c>
      <c r="BD17" s="16" t="s">
        <v>79</v>
      </c>
      <c r="BE17" s="4" t="s">
        <v>7</v>
      </c>
      <c r="BF17" s="4">
        <v>140</v>
      </c>
      <c r="BG17" s="4" t="s">
        <v>7</v>
      </c>
      <c r="BH17" s="4">
        <v>180</v>
      </c>
      <c r="BI17" s="4" t="s">
        <v>7</v>
      </c>
      <c r="BJ17" s="6">
        <v>1250</v>
      </c>
      <c r="BK17" s="4" t="s">
        <v>7</v>
      </c>
      <c r="BL17" s="4">
        <v>4</v>
      </c>
      <c r="BM17" s="14" t="s">
        <v>9</v>
      </c>
      <c r="BN17" s="665">
        <v>9.5961360478665565</v>
      </c>
      <c r="BO17" s="285">
        <f>INDEX(Калькулятор!$H$63:$BF$63,MATCH(BJ17,Калькулятор!$H$41:$BF$41,0))</f>
        <v>630.47367899999995</v>
      </c>
      <c r="BP17" s="672">
        <v>18779.479679584783</v>
      </c>
      <c r="BQ17" s="672">
        <v>9090.5062984871784</v>
      </c>
      <c r="BR17" s="673">
        <f t="shared" si="7"/>
        <v>27869.985978071963</v>
      </c>
      <c r="BS17" s="3" t="str">
        <f t="shared" si="8"/>
        <v>Wtherm</v>
      </c>
      <c r="BT17" s="4" t="s">
        <v>7</v>
      </c>
      <c r="BU17" s="16" t="s">
        <v>79</v>
      </c>
      <c r="BV17" s="4" t="s">
        <v>7</v>
      </c>
      <c r="BW17" s="4">
        <v>180</v>
      </c>
      <c r="BX17" s="4" t="s">
        <v>7</v>
      </c>
      <c r="BY17" s="4">
        <v>180</v>
      </c>
      <c r="BZ17" s="4" t="s">
        <v>7</v>
      </c>
      <c r="CA17" s="6">
        <v>1250</v>
      </c>
      <c r="CB17" s="4" t="s">
        <v>7</v>
      </c>
      <c r="CC17" s="4">
        <v>4</v>
      </c>
      <c r="CD17" s="14" t="s">
        <v>9</v>
      </c>
      <c r="CE17" s="665">
        <v>10.401925359866556</v>
      </c>
      <c r="CF17" s="285">
        <f>INDEX(Калькулятор!$H$77:$BF$77,MATCH(CA17,Калькулятор!$H$41:$BF$41,0))</f>
        <v>721.94136300000002</v>
      </c>
      <c r="CG17" s="672">
        <v>19823.538998989148</v>
      </c>
      <c r="CH17" s="672">
        <v>9090.5062984871784</v>
      </c>
      <c r="CI17" s="673">
        <f t="shared" si="9"/>
        <v>28914.045297476325</v>
      </c>
    </row>
    <row r="18" spans="2:87" ht="16.5" thickBot="1" x14ac:dyDescent="0.3">
      <c r="B18" s="846"/>
      <c r="C18" s="3" t="str">
        <f t="shared" si="1"/>
        <v>Wtherm</v>
      </c>
      <c r="D18" s="4" t="s">
        <v>7</v>
      </c>
      <c r="E18" s="16" t="s">
        <v>79</v>
      </c>
      <c r="F18" s="4" t="s">
        <v>7</v>
      </c>
      <c r="G18" s="4">
        <v>75</v>
      </c>
      <c r="H18" s="4" t="s">
        <v>7</v>
      </c>
      <c r="I18" s="4">
        <v>180</v>
      </c>
      <c r="J18" s="4" t="s">
        <v>7</v>
      </c>
      <c r="K18" s="6">
        <v>1300</v>
      </c>
      <c r="L18" s="4" t="s">
        <v>7</v>
      </c>
      <c r="M18" s="7">
        <v>2</v>
      </c>
      <c r="N18" s="53" t="s">
        <v>8</v>
      </c>
      <c r="O18" s="665">
        <v>7.3667136495148577</v>
      </c>
      <c r="P18" s="285">
        <f>INDEX(Калькулятор!$H$42:$BF$42,MATCH(K18,Калькулятор!$H$41:$BF$41,0))</f>
        <v>257.59154999999998</v>
      </c>
      <c r="Q18" s="672">
        <v>12220.955726238737</v>
      </c>
      <c r="R18" s="672">
        <v>9384.907150666666</v>
      </c>
      <c r="S18" s="673">
        <f t="shared" si="2"/>
        <v>21605.862876905405</v>
      </c>
      <c r="T18" s="3" t="str">
        <f t="shared" si="3"/>
        <v>Wtherm</v>
      </c>
      <c r="U18" s="4" t="s">
        <v>7</v>
      </c>
      <c r="V18" s="16" t="s">
        <v>79</v>
      </c>
      <c r="W18" s="4" t="s">
        <v>7</v>
      </c>
      <c r="X18" s="4">
        <v>90</v>
      </c>
      <c r="Y18" s="4" t="s">
        <v>7</v>
      </c>
      <c r="Z18" s="4">
        <v>180</v>
      </c>
      <c r="AA18" s="4" t="s">
        <v>7</v>
      </c>
      <c r="AB18" s="6">
        <v>1300</v>
      </c>
      <c r="AC18" s="4" t="s">
        <v>7</v>
      </c>
      <c r="AD18" s="7">
        <v>2</v>
      </c>
      <c r="AE18" s="15" t="s">
        <v>8</v>
      </c>
      <c r="AF18" s="665">
        <v>7.6783988415148574</v>
      </c>
      <c r="AG18" s="285">
        <f>INDEX(Калькулятор!$H$49:$BF$49,MATCH(AB18,Калькулятор!$H$41:$BF$41,0))</f>
        <v>360.89549999999997</v>
      </c>
      <c r="AH18" s="672">
        <v>12613.085723877872</v>
      </c>
      <c r="AI18" s="672">
        <v>9384.907150666666</v>
      </c>
      <c r="AJ18" s="673">
        <f t="shared" si="0"/>
        <v>21997.992874544536</v>
      </c>
      <c r="AK18" s="3" t="str">
        <f t="shared" si="4"/>
        <v>Wtherm</v>
      </c>
      <c r="AL18" s="4" t="s">
        <v>7</v>
      </c>
      <c r="AM18" s="16" t="s">
        <v>79</v>
      </c>
      <c r="AN18" s="4" t="s">
        <v>7</v>
      </c>
      <c r="AO18" s="4">
        <v>110</v>
      </c>
      <c r="AP18" s="4" t="s">
        <v>7</v>
      </c>
      <c r="AQ18" s="4">
        <v>180</v>
      </c>
      <c r="AR18" s="4" t="s">
        <v>7</v>
      </c>
      <c r="AS18" s="6">
        <v>1300</v>
      </c>
      <c r="AT18" s="4" t="s">
        <v>7</v>
      </c>
      <c r="AU18" s="7">
        <v>2</v>
      </c>
      <c r="AV18" s="15" t="s">
        <v>8</v>
      </c>
      <c r="AW18" s="665">
        <v>8.0939790975148576</v>
      </c>
      <c r="AX18" s="285">
        <f>INDEX(Калькулятор!$H$56:$BF$56,MATCH(AS18,Калькулятор!$H$41:$BF$41,0))</f>
        <v>450.20002040855996</v>
      </c>
      <c r="AY18" s="672">
        <v>13166.113220730054</v>
      </c>
      <c r="AZ18" s="672">
        <v>9384.907150666666</v>
      </c>
      <c r="BA18" s="673">
        <f t="shared" si="5"/>
        <v>22551.02037139672</v>
      </c>
      <c r="BB18" s="3" t="str">
        <f t="shared" si="6"/>
        <v>Wtherm</v>
      </c>
      <c r="BC18" s="4" t="s">
        <v>7</v>
      </c>
      <c r="BD18" s="16" t="s">
        <v>79</v>
      </c>
      <c r="BE18" s="4" t="s">
        <v>7</v>
      </c>
      <c r="BF18" s="4">
        <v>140</v>
      </c>
      <c r="BG18" s="4" t="s">
        <v>7</v>
      </c>
      <c r="BH18" s="4">
        <v>180</v>
      </c>
      <c r="BI18" s="4" t="s">
        <v>7</v>
      </c>
      <c r="BJ18" s="6">
        <v>1300</v>
      </c>
      <c r="BK18" s="4" t="s">
        <v>7</v>
      </c>
      <c r="BL18" s="4">
        <v>4</v>
      </c>
      <c r="BM18" s="14" t="s">
        <v>9</v>
      </c>
      <c r="BN18" s="665">
        <v>9.9424645826430478</v>
      </c>
      <c r="BO18" s="285">
        <f>INDEX(Калькулятор!$H$63:$BF$63,MATCH(BJ18,Калькулятор!$H$41:$BF$41,0))</f>
        <v>665.49999449999996</v>
      </c>
      <c r="BP18" s="672">
        <v>19480.2891769616</v>
      </c>
      <c r="BQ18" s="672">
        <v>9384.907150666666</v>
      </c>
      <c r="BR18" s="673">
        <f t="shared" si="7"/>
        <v>28865.196327628266</v>
      </c>
      <c r="BS18" s="3" t="str">
        <f t="shared" si="8"/>
        <v>Wtherm</v>
      </c>
      <c r="BT18" s="4" t="s">
        <v>7</v>
      </c>
      <c r="BU18" s="16" t="s">
        <v>79</v>
      </c>
      <c r="BV18" s="4" t="s">
        <v>7</v>
      </c>
      <c r="BW18" s="4">
        <v>180</v>
      </c>
      <c r="BX18" s="4" t="s">
        <v>7</v>
      </c>
      <c r="BY18" s="4">
        <v>180</v>
      </c>
      <c r="BZ18" s="4" t="s">
        <v>7</v>
      </c>
      <c r="CA18" s="6">
        <v>1300</v>
      </c>
      <c r="CB18" s="4" t="s">
        <v>7</v>
      </c>
      <c r="CC18" s="4">
        <v>4</v>
      </c>
      <c r="CD18" s="14" t="s">
        <v>9</v>
      </c>
      <c r="CE18" s="665">
        <v>10.77362509464305</v>
      </c>
      <c r="CF18" s="285">
        <f>INDEX(Калькулятор!$H$77:$BF$77,MATCH(CA18,Калькулятор!$H$41:$BF$41,0))</f>
        <v>762.04921649999994</v>
      </c>
      <c r="CG18" s="672">
        <v>20556.156670665972</v>
      </c>
      <c r="CH18" s="672">
        <v>9384.907150666666</v>
      </c>
      <c r="CI18" s="673">
        <f t="shared" si="9"/>
        <v>29941.063821332638</v>
      </c>
    </row>
    <row r="19" spans="2:87" ht="16.5" thickBot="1" x14ac:dyDescent="0.3">
      <c r="B19" s="846"/>
      <c r="C19" s="3" t="str">
        <f t="shared" si="1"/>
        <v>Wtherm</v>
      </c>
      <c r="D19" s="4" t="s">
        <v>7</v>
      </c>
      <c r="E19" s="16" t="s">
        <v>79</v>
      </c>
      <c r="F19" s="4" t="s">
        <v>7</v>
      </c>
      <c r="G19" s="4">
        <v>75</v>
      </c>
      <c r="H19" s="4" t="s">
        <v>7</v>
      </c>
      <c r="I19" s="4">
        <v>180</v>
      </c>
      <c r="J19" s="4" t="s">
        <v>7</v>
      </c>
      <c r="K19" s="6">
        <v>1350</v>
      </c>
      <c r="L19" s="4" t="s">
        <v>7</v>
      </c>
      <c r="M19" s="7">
        <v>2</v>
      </c>
      <c r="N19" s="53" t="s">
        <v>8</v>
      </c>
      <c r="O19" s="665">
        <v>7.7162206789959225</v>
      </c>
      <c r="P19" s="285">
        <f>INDEX(Калькулятор!$H$42:$BF$42,MATCH(K19,Калькулятор!$H$41:$BF$41,0))</f>
        <v>271.149</v>
      </c>
      <c r="Q19" s="672">
        <v>12730.345957871048</v>
      </c>
      <c r="R19" s="672">
        <v>9909.3080028461536</v>
      </c>
      <c r="S19" s="673">
        <f t="shared" si="2"/>
        <v>22639.653960717202</v>
      </c>
      <c r="T19" s="3" t="str">
        <f t="shared" si="3"/>
        <v>Wtherm</v>
      </c>
      <c r="U19" s="4" t="s">
        <v>7</v>
      </c>
      <c r="V19" s="16" t="s">
        <v>79</v>
      </c>
      <c r="W19" s="4" t="s">
        <v>7</v>
      </c>
      <c r="X19" s="4">
        <v>90</v>
      </c>
      <c r="Y19" s="4" t="s">
        <v>7</v>
      </c>
      <c r="Z19" s="4">
        <v>180</v>
      </c>
      <c r="AA19" s="4" t="s">
        <v>7</v>
      </c>
      <c r="AB19" s="6">
        <v>1350</v>
      </c>
      <c r="AC19" s="4" t="s">
        <v>7</v>
      </c>
      <c r="AD19" s="7">
        <v>2</v>
      </c>
      <c r="AE19" s="15" t="s">
        <v>8</v>
      </c>
      <c r="AF19" s="665">
        <v>8.0533087849959237</v>
      </c>
      <c r="AG19" s="285">
        <f>INDEX(Калькулятор!$H$49:$BF$49,MATCH(AB19,Калькулятор!$H$41:$BF$41,0))</f>
        <v>379.89</v>
      </c>
      <c r="AH19" s="672">
        <v>13154.323890028059</v>
      </c>
      <c r="AI19" s="672">
        <v>9909.3080028461536</v>
      </c>
      <c r="AJ19" s="673">
        <f t="shared" si="0"/>
        <v>23063.631892874211</v>
      </c>
      <c r="AK19" s="3" t="str">
        <f t="shared" si="4"/>
        <v>Wtherm</v>
      </c>
      <c r="AL19" s="4" t="s">
        <v>7</v>
      </c>
      <c r="AM19" s="16" t="s">
        <v>79</v>
      </c>
      <c r="AN19" s="4" t="s">
        <v>7</v>
      </c>
      <c r="AO19" s="4">
        <v>110</v>
      </c>
      <c r="AP19" s="4" t="s">
        <v>7</v>
      </c>
      <c r="AQ19" s="4">
        <v>180</v>
      </c>
      <c r="AR19" s="4" t="s">
        <v>7</v>
      </c>
      <c r="AS19" s="6">
        <v>1350</v>
      </c>
      <c r="AT19" s="4" t="s">
        <v>7</v>
      </c>
      <c r="AU19" s="7">
        <v>2</v>
      </c>
      <c r="AV19" s="15" t="s">
        <v>8</v>
      </c>
      <c r="AW19" s="665">
        <v>8.5027595929959237</v>
      </c>
      <c r="AX19" s="285">
        <f>INDEX(Калькулятор!$H$56:$BF$56,MATCH(AS19,Калькулятор!$H$41:$BF$41,0))</f>
        <v>473.89475832479997</v>
      </c>
      <c r="AY19" s="672">
        <v>13749.815299570741</v>
      </c>
      <c r="AZ19" s="672">
        <v>9909.3080028461536</v>
      </c>
      <c r="BA19" s="673">
        <f t="shared" si="5"/>
        <v>23659.123302416894</v>
      </c>
      <c r="BB19" s="3" t="str">
        <f t="shared" si="6"/>
        <v>Wtherm</v>
      </c>
      <c r="BC19" s="4" t="s">
        <v>7</v>
      </c>
      <c r="BD19" s="16" t="s">
        <v>79</v>
      </c>
      <c r="BE19" s="4" t="s">
        <v>7</v>
      </c>
      <c r="BF19" s="4">
        <v>140</v>
      </c>
      <c r="BG19" s="4" t="s">
        <v>7</v>
      </c>
      <c r="BH19" s="4">
        <v>180</v>
      </c>
      <c r="BI19" s="4" t="s">
        <v>7</v>
      </c>
      <c r="BJ19" s="6">
        <v>1350</v>
      </c>
      <c r="BK19" s="4" t="s">
        <v>7</v>
      </c>
      <c r="BL19" s="4">
        <v>4</v>
      </c>
      <c r="BM19" s="14" t="s">
        <v>9</v>
      </c>
      <c r="BN19" s="665">
        <v>10.457921079699538</v>
      </c>
      <c r="BO19" s="285">
        <f>INDEX(Калькулятор!$H$63:$BF$63,MATCH(BJ19,Калькулятор!$H$41:$BF$41,0))</f>
        <v>700.52630999999997</v>
      </c>
      <c r="BP19" s="672">
        <v>20376.776562734784</v>
      </c>
      <c r="BQ19" s="672">
        <v>9909.3080028461536</v>
      </c>
      <c r="BR19" s="673">
        <f t="shared" si="7"/>
        <v>30286.084565580939</v>
      </c>
      <c r="BS19" s="3" t="str">
        <f t="shared" si="8"/>
        <v>Wtherm</v>
      </c>
      <c r="BT19" s="4" t="s">
        <v>7</v>
      </c>
      <c r="BU19" s="16" t="s">
        <v>79</v>
      </c>
      <c r="BV19" s="4" t="s">
        <v>7</v>
      </c>
      <c r="BW19" s="4">
        <v>180</v>
      </c>
      <c r="BX19" s="4" t="s">
        <v>7</v>
      </c>
      <c r="BY19" s="4">
        <v>180</v>
      </c>
      <c r="BZ19" s="4" t="s">
        <v>7</v>
      </c>
      <c r="CA19" s="6">
        <v>1350</v>
      </c>
      <c r="CB19" s="4" t="s">
        <v>7</v>
      </c>
      <c r="CC19" s="4">
        <v>4</v>
      </c>
      <c r="CD19" s="14" t="s">
        <v>9</v>
      </c>
      <c r="CE19" s="665">
        <v>11.35682269569954</v>
      </c>
      <c r="CF19" s="285">
        <f>INDEX(Калькулятор!$H$77:$BF$77,MATCH(CA19,Калькулятор!$H$41:$BF$41,0))</f>
        <v>802.15706999999998</v>
      </c>
      <c r="CG19" s="672">
        <v>21552.665631820146</v>
      </c>
      <c r="CH19" s="672">
        <v>9909.3080028461536</v>
      </c>
      <c r="CI19" s="673">
        <f t="shared" si="9"/>
        <v>31461.973634666298</v>
      </c>
    </row>
    <row r="20" spans="2:87" ht="16.5" thickBot="1" x14ac:dyDescent="0.3">
      <c r="B20" s="846"/>
      <c r="C20" s="3" t="str">
        <f t="shared" si="1"/>
        <v>Wtherm</v>
      </c>
      <c r="D20" s="4" t="s">
        <v>7</v>
      </c>
      <c r="E20" s="16" t="s">
        <v>79</v>
      </c>
      <c r="F20" s="4" t="s">
        <v>7</v>
      </c>
      <c r="G20" s="4">
        <v>75</v>
      </c>
      <c r="H20" s="4" t="s">
        <v>7</v>
      </c>
      <c r="I20" s="4">
        <v>180</v>
      </c>
      <c r="J20" s="4" t="s">
        <v>7</v>
      </c>
      <c r="K20" s="6">
        <v>1400</v>
      </c>
      <c r="L20" s="4" t="s">
        <v>7</v>
      </c>
      <c r="M20" s="7">
        <v>2</v>
      </c>
      <c r="N20" s="53" t="s">
        <v>8</v>
      </c>
      <c r="O20" s="665">
        <v>7.9654508401969899</v>
      </c>
      <c r="P20" s="285">
        <f>INDEX(Калькулятор!$H$42:$BF$42,MATCH(K20,Калькулятор!$H$41:$BF$41,0))</f>
        <v>284.70645000000002</v>
      </c>
      <c r="Q20" s="672">
        <v>13130.377734113627</v>
      </c>
      <c r="R20" s="672">
        <v>10203.708855025643</v>
      </c>
      <c r="S20" s="673">
        <f t="shared" si="2"/>
        <v>23334.086589139268</v>
      </c>
      <c r="T20" s="3" t="str">
        <f t="shared" si="3"/>
        <v>Wtherm</v>
      </c>
      <c r="U20" s="4" t="s">
        <v>7</v>
      </c>
      <c r="V20" s="16" t="s">
        <v>79</v>
      </c>
      <c r="W20" s="4" t="s">
        <v>7</v>
      </c>
      <c r="X20" s="4">
        <v>90</v>
      </c>
      <c r="Y20" s="4" t="s">
        <v>7</v>
      </c>
      <c r="Z20" s="4">
        <v>180</v>
      </c>
      <c r="AA20" s="4" t="s">
        <v>7</v>
      </c>
      <c r="AB20" s="6">
        <v>1400</v>
      </c>
      <c r="AC20" s="4" t="s">
        <v>7</v>
      </c>
      <c r="AD20" s="7">
        <v>2</v>
      </c>
      <c r="AE20" s="15" t="s">
        <v>8</v>
      </c>
      <c r="AF20" s="665">
        <v>8.3120531461969911</v>
      </c>
      <c r="AG20" s="285">
        <f>INDEX(Калькулятор!$H$49:$BF$49,MATCH(AB20,Калькулятор!$H$41:$BF$41,0))</f>
        <v>398.8845</v>
      </c>
      <c r="AH20" s="672">
        <v>13566.283731633139</v>
      </c>
      <c r="AI20" s="672">
        <v>10203.708855025643</v>
      </c>
      <c r="AJ20" s="673">
        <f t="shared" si="0"/>
        <v>23769.99258665878</v>
      </c>
      <c r="AK20" s="3" t="str">
        <f t="shared" si="4"/>
        <v>Wtherm</v>
      </c>
      <c r="AL20" s="4" t="s">
        <v>7</v>
      </c>
      <c r="AM20" s="16" t="s">
        <v>79</v>
      </c>
      <c r="AN20" s="4" t="s">
        <v>7</v>
      </c>
      <c r="AO20" s="4">
        <v>110</v>
      </c>
      <c r="AP20" s="4" t="s">
        <v>7</v>
      </c>
      <c r="AQ20" s="4">
        <v>180</v>
      </c>
      <c r="AR20" s="4" t="s">
        <v>7</v>
      </c>
      <c r="AS20" s="6">
        <v>1400</v>
      </c>
      <c r="AT20" s="4" t="s">
        <v>7</v>
      </c>
      <c r="AU20" s="7">
        <v>2</v>
      </c>
      <c r="AV20" s="15" t="s">
        <v>8</v>
      </c>
      <c r="AW20" s="665">
        <v>8.7741895541969903</v>
      </c>
      <c r="AX20" s="285">
        <f>INDEX(Калькулятор!$H$56:$BF$56,MATCH(AS20,Калькулятор!$H$41:$BF$41,0))</f>
        <v>497.58949624103997</v>
      </c>
      <c r="AY20" s="672">
        <v>14177.67922832582</v>
      </c>
      <c r="AZ20" s="672">
        <v>10203.708855025643</v>
      </c>
      <c r="BA20" s="673">
        <f t="shared" si="5"/>
        <v>24381.388083351463</v>
      </c>
      <c r="BB20" s="3" t="str">
        <f t="shared" si="6"/>
        <v>Wtherm</v>
      </c>
      <c r="BC20" s="4" t="s">
        <v>7</v>
      </c>
      <c r="BD20" s="16" t="s">
        <v>79</v>
      </c>
      <c r="BE20" s="4" t="s">
        <v>7</v>
      </c>
      <c r="BF20" s="4">
        <v>140</v>
      </c>
      <c r="BG20" s="4" t="s">
        <v>7</v>
      </c>
      <c r="BH20" s="4">
        <v>180</v>
      </c>
      <c r="BI20" s="4" t="s">
        <v>7</v>
      </c>
      <c r="BJ20" s="6">
        <v>1400</v>
      </c>
      <c r="BK20" s="4" t="s">
        <v>7</v>
      </c>
      <c r="BL20" s="4">
        <v>4</v>
      </c>
      <c r="BM20" s="14" t="s">
        <v>9</v>
      </c>
      <c r="BN20" s="665">
        <v>10.804249614476031</v>
      </c>
      <c r="BO20" s="285">
        <f>INDEX(Калькулятор!$H$63:$BF$63,MATCH(BJ20,Калькулятор!$H$41:$BF$41,0))</f>
        <v>735.55262549999998</v>
      </c>
      <c r="BP20" s="672">
        <v>21077.5860601116</v>
      </c>
      <c r="BQ20" s="672">
        <v>10203.708855025643</v>
      </c>
      <c r="BR20" s="673">
        <f t="shared" si="7"/>
        <v>31281.294915137245</v>
      </c>
      <c r="BS20" s="3" t="str">
        <f t="shared" si="8"/>
        <v>Wtherm</v>
      </c>
      <c r="BT20" s="4" t="s">
        <v>7</v>
      </c>
      <c r="BU20" s="16" t="s">
        <v>79</v>
      </c>
      <c r="BV20" s="4" t="s">
        <v>7</v>
      </c>
      <c r="BW20" s="4">
        <v>180</v>
      </c>
      <c r="BX20" s="4" t="s">
        <v>7</v>
      </c>
      <c r="BY20" s="4">
        <v>180</v>
      </c>
      <c r="BZ20" s="4" t="s">
        <v>7</v>
      </c>
      <c r="CA20" s="6">
        <v>1400</v>
      </c>
      <c r="CB20" s="4" t="s">
        <v>7</v>
      </c>
      <c r="CC20" s="4">
        <v>4</v>
      </c>
      <c r="CD20" s="14" t="s">
        <v>9</v>
      </c>
      <c r="CE20" s="665">
        <v>11.728522430476032</v>
      </c>
      <c r="CF20" s="285">
        <f>INDEX(Калькулятор!$H$77:$BF$77,MATCH(CA20,Калькулятор!$H$41:$BF$41,0))</f>
        <v>842.26492350000001</v>
      </c>
      <c r="CG20" s="672">
        <v>22285.28330349697</v>
      </c>
      <c r="CH20" s="672">
        <v>10203.708855025643</v>
      </c>
      <c r="CI20" s="673">
        <f t="shared" si="9"/>
        <v>32488.992158522611</v>
      </c>
    </row>
    <row r="21" spans="2:87" ht="16.5" thickBot="1" x14ac:dyDescent="0.3">
      <c r="B21" s="846"/>
      <c r="C21" s="3" t="str">
        <f t="shared" si="1"/>
        <v>Wtherm</v>
      </c>
      <c r="D21" s="4" t="s">
        <v>7</v>
      </c>
      <c r="E21" s="16" t="s">
        <v>79</v>
      </c>
      <c r="F21" s="4" t="s">
        <v>7</v>
      </c>
      <c r="G21" s="4">
        <v>75</v>
      </c>
      <c r="H21" s="4" t="s">
        <v>7</v>
      </c>
      <c r="I21" s="4">
        <v>180</v>
      </c>
      <c r="J21" s="4" t="s">
        <v>7</v>
      </c>
      <c r="K21" s="6">
        <v>1450</v>
      </c>
      <c r="L21" s="4" t="s">
        <v>7</v>
      </c>
      <c r="M21" s="7">
        <v>2</v>
      </c>
      <c r="N21" s="53" t="s">
        <v>8</v>
      </c>
      <c r="O21" s="665">
        <v>8.2146810013980573</v>
      </c>
      <c r="P21" s="285">
        <f>INDEX(Калькулятор!$H$42:$BF$42,MATCH(K21,Калькулятор!$H$41:$BF$41,0))</f>
        <v>298.26390000000004</v>
      </c>
      <c r="Q21" s="672">
        <v>13530.409510356205</v>
      </c>
      <c r="R21" s="672">
        <v>10498.109707205129</v>
      </c>
      <c r="S21" s="673">
        <f t="shared" si="2"/>
        <v>24028.519217561334</v>
      </c>
      <c r="T21" s="3" t="str">
        <f t="shared" si="3"/>
        <v>Wtherm</v>
      </c>
      <c r="U21" s="4" t="s">
        <v>7</v>
      </c>
      <c r="V21" s="16" t="s">
        <v>79</v>
      </c>
      <c r="W21" s="4" t="s">
        <v>7</v>
      </c>
      <c r="X21" s="4">
        <v>90</v>
      </c>
      <c r="Y21" s="4" t="s">
        <v>7</v>
      </c>
      <c r="Z21" s="4">
        <v>180</v>
      </c>
      <c r="AA21" s="4" t="s">
        <v>7</v>
      </c>
      <c r="AB21" s="6">
        <v>1450</v>
      </c>
      <c r="AC21" s="4" t="s">
        <v>7</v>
      </c>
      <c r="AD21" s="7">
        <v>2</v>
      </c>
      <c r="AE21" s="15" t="s">
        <v>8</v>
      </c>
      <c r="AF21" s="665">
        <v>8.5707975073980585</v>
      </c>
      <c r="AG21" s="285">
        <f>INDEX(Калькулятор!$H$49:$BF$49,MATCH(AB21,Калькулятор!$H$41:$BF$41,0))</f>
        <v>417.87900000000002</v>
      </c>
      <c r="AH21" s="672">
        <v>13978.243573238218</v>
      </c>
      <c r="AI21" s="672">
        <v>10498.109707205129</v>
      </c>
      <c r="AJ21" s="673">
        <f t="shared" si="0"/>
        <v>24476.353280443349</v>
      </c>
      <c r="AK21" s="3" t="str">
        <f t="shared" si="4"/>
        <v>Wtherm</v>
      </c>
      <c r="AL21" s="4" t="s">
        <v>7</v>
      </c>
      <c r="AM21" s="16" t="s">
        <v>79</v>
      </c>
      <c r="AN21" s="4" t="s">
        <v>7</v>
      </c>
      <c r="AO21" s="4">
        <v>110</v>
      </c>
      <c r="AP21" s="4" t="s">
        <v>7</v>
      </c>
      <c r="AQ21" s="4">
        <v>180</v>
      </c>
      <c r="AR21" s="4" t="s">
        <v>7</v>
      </c>
      <c r="AS21" s="6">
        <v>1450</v>
      </c>
      <c r="AT21" s="4" t="s">
        <v>7</v>
      </c>
      <c r="AU21" s="7">
        <v>2</v>
      </c>
      <c r="AV21" s="15" t="s">
        <v>8</v>
      </c>
      <c r="AW21" s="665">
        <v>9.0456195153980552</v>
      </c>
      <c r="AX21" s="285">
        <f>INDEX(Калькулятор!$H$56:$BF$56,MATCH(AS21,Калькулятор!$H$41:$BF$41,0))</f>
        <v>521.28423415728003</v>
      </c>
      <c r="AY21" s="672">
        <v>14605.5431570809</v>
      </c>
      <c r="AZ21" s="672">
        <v>10498.109707205129</v>
      </c>
      <c r="BA21" s="673">
        <f t="shared" si="5"/>
        <v>25103.652864286028</v>
      </c>
      <c r="BB21" s="3" t="str">
        <f t="shared" si="6"/>
        <v>Wtherm</v>
      </c>
      <c r="BC21" s="4" t="s">
        <v>7</v>
      </c>
      <c r="BD21" s="16" t="s">
        <v>79</v>
      </c>
      <c r="BE21" s="4" t="s">
        <v>7</v>
      </c>
      <c r="BF21" s="4">
        <v>140</v>
      </c>
      <c r="BG21" s="4" t="s">
        <v>7</v>
      </c>
      <c r="BH21" s="4">
        <v>180</v>
      </c>
      <c r="BI21" s="4" t="s">
        <v>7</v>
      </c>
      <c r="BJ21" s="6">
        <v>1450</v>
      </c>
      <c r="BK21" s="4" t="s">
        <v>7</v>
      </c>
      <c r="BL21" s="4">
        <v>4</v>
      </c>
      <c r="BM21" s="14" t="s">
        <v>9</v>
      </c>
      <c r="BN21" s="665">
        <v>11.150578149252523</v>
      </c>
      <c r="BO21" s="285">
        <f>INDEX(Калькулятор!$H$63:$BF$63,MATCH(BJ21,Калькулятор!$H$41:$BF$41,0))</f>
        <v>770.57894099999999</v>
      </c>
      <c r="BP21" s="672">
        <v>21778.395557488424</v>
      </c>
      <c r="BQ21" s="672">
        <v>10498.109707205129</v>
      </c>
      <c r="BR21" s="673">
        <f t="shared" si="7"/>
        <v>32276.505264693551</v>
      </c>
      <c r="BS21" s="3" t="str">
        <f t="shared" si="8"/>
        <v>Wtherm</v>
      </c>
      <c r="BT21" s="4" t="s">
        <v>7</v>
      </c>
      <c r="BU21" s="16" t="s">
        <v>79</v>
      </c>
      <c r="BV21" s="4" t="s">
        <v>7</v>
      </c>
      <c r="BW21" s="4">
        <v>180</v>
      </c>
      <c r="BX21" s="4" t="s">
        <v>7</v>
      </c>
      <c r="BY21" s="4">
        <v>180</v>
      </c>
      <c r="BZ21" s="4" t="s">
        <v>7</v>
      </c>
      <c r="CA21" s="6">
        <v>1450</v>
      </c>
      <c r="CB21" s="4" t="s">
        <v>7</v>
      </c>
      <c r="CC21" s="4">
        <v>4</v>
      </c>
      <c r="CD21" s="14" t="s">
        <v>9</v>
      </c>
      <c r="CE21" s="665">
        <v>12.100222165252523</v>
      </c>
      <c r="CF21" s="285">
        <f>INDEX(Калькулятор!$H$77:$BF$77,MATCH(CA21,Калькулятор!$H$41:$BF$41,0))</f>
        <v>882.37277700000004</v>
      </c>
      <c r="CG21" s="672">
        <v>23017.900975173787</v>
      </c>
      <c r="CH21" s="672">
        <v>10498.109707205129</v>
      </c>
      <c r="CI21" s="673">
        <f t="shared" si="9"/>
        <v>33516.010682378917</v>
      </c>
    </row>
    <row r="22" spans="2:87" ht="16.5" thickBot="1" x14ac:dyDescent="0.3">
      <c r="B22" s="846"/>
      <c r="C22" s="3" t="str">
        <f t="shared" si="1"/>
        <v>Wtherm</v>
      </c>
      <c r="D22" s="4" t="s">
        <v>7</v>
      </c>
      <c r="E22" s="16" t="s">
        <v>79</v>
      </c>
      <c r="F22" s="4" t="s">
        <v>7</v>
      </c>
      <c r="G22" s="4">
        <v>75</v>
      </c>
      <c r="H22" s="4" t="s">
        <v>7</v>
      </c>
      <c r="I22" s="4">
        <v>180</v>
      </c>
      <c r="J22" s="4" t="s">
        <v>7</v>
      </c>
      <c r="K22" s="6">
        <v>1500</v>
      </c>
      <c r="L22" s="4" t="s">
        <v>7</v>
      </c>
      <c r="M22" s="7">
        <v>2</v>
      </c>
      <c r="N22" s="53" t="s">
        <v>8</v>
      </c>
      <c r="O22" s="665">
        <v>8.4639111625991212</v>
      </c>
      <c r="P22" s="285">
        <f>INDEX(Калькулятор!$H$42:$BF$42,MATCH(K22,Калькулятор!$H$41:$BF$41,0))</f>
        <v>311.82135</v>
      </c>
      <c r="Q22" s="672">
        <v>13936.564346598785</v>
      </c>
      <c r="R22" s="672">
        <v>10792.510559384615</v>
      </c>
      <c r="S22" s="673">
        <f t="shared" si="2"/>
        <v>24729.074905983398</v>
      </c>
      <c r="T22" s="3" t="str">
        <f t="shared" si="3"/>
        <v>Wtherm</v>
      </c>
      <c r="U22" s="4" t="s">
        <v>7</v>
      </c>
      <c r="V22" s="16" t="s">
        <v>79</v>
      </c>
      <c r="W22" s="4" t="s">
        <v>7</v>
      </c>
      <c r="X22" s="4">
        <v>90</v>
      </c>
      <c r="Y22" s="4" t="s">
        <v>7</v>
      </c>
      <c r="Z22" s="4">
        <v>180</v>
      </c>
      <c r="AA22" s="4" t="s">
        <v>7</v>
      </c>
      <c r="AB22" s="6">
        <v>1500</v>
      </c>
      <c r="AC22" s="4" t="s">
        <v>7</v>
      </c>
      <c r="AD22" s="7">
        <v>2</v>
      </c>
      <c r="AE22" s="15" t="s">
        <v>8</v>
      </c>
      <c r="AF22" s="665">
        <v>8.8295418685991223</v>
      </c>
      <c r="AG22" s="285">
        <f>INDEX(Калькулятор!$H$49:$BF$49,MATCH(AB22,Калькулятор!$H$41:$BF$41,0))</f>
        <v>436.87349999999998</v>
      </c>
      <c r="AH22" s="672">
        <v>14396.686654843297</v>
      </c>
      <c r="AI22" s="672">
        <v>10792.510559384615</v>
      </c>
      <c r="AJ22" s="673">
        <f t="shared" si="0"/>
        <v>25189.197214227912</v>
      </c>
      <c r="AK22" s="3" t="str">
        <f t="shared" si="4"/>
        <v>Wtherm</v>
      </c>
      <c r="AL22" s="4" t="s">
        <v>7</v>
      </c>
      <c r="AM22" s="16" t="s">
        <v>79</v>
      </c>
      <c r="AN22" s="4" t="s">
        <v>7</v>
      </c>
      <c r="AO22" s="4">
        <v>110</v>
      </c>
      <c r="AP22" s="4" t="s">
        <v>7</v>
      </c>
      <c r="AQ22" s="4">
        <v>180</v>
      </c>
      <c r="AR22" s="4" t="s">
        <v>7</v>
      </c>
      <c r="AS22" s="6">
        <v>1500</v>
      </c>
      <c r="AT22" s="4" t="s">
        <v>7</v>
      </c>
      <c r="AU22" s="7">
        <v>2</v>
      </c>
      <c r="AV22" s="15" t="s">
        <v>8</v>
      </c>
      <c r="AW22" s="665">
        <v>9.3170494765991219</v>
      </c>
      <c r="AX22" s="285">
        <f>INDEX(Калькулятор!$H$56:$BF$56,MATCH(AS22,Калькулятор!$H$41:$BF$41,0))</f>
        <v>544.97897207351991</v>
      </c>
      <c r="AY22" s="672">
        <v>15040.370565835976</v>
      </c>
      <c r="AZ22" s="672">
        <v>10792.510559384615</v>
      </c>
      <c r="BA22" s="673">
        <f t="shared" si="5"/>
        <v>25832.881125220592</v>
      </c>
      <c r="BB22" s="3" t="str">
        <f t="shared" si="6"/>
        <v>Wtherm</v>
      </c>
      <c r="BC22" s="4" t="s">
        <v>7</v>
      </c>
      <c r="BD22" s="16" t="s">
        <v>79</v>
      </c>
      <c r="BE22" s="4" t="s">
        <v>7</v>
      </c>
      <c r="BF22" s="4">
        <v>140</v>
      </c>
      <c r="BG22" s="4" t="s">
        <v>7</v>
      </c>
      <c r="BH22" s="4">
        <v>180</v>
      </c>
      <c r="BI22" s="4" t="s">
        <v>7</v>
      </c>
      <c r="BJ22" s="6">
        <v>1500</v>
      </c>
      <c r="BK22" s="4" t="s">
        <v>7</v>
      </c>
      <c r="BL22" s="4">
        <v>4</v>
      </c>
      <c r="BM22" s="14" t="s">
        <v>9</v>
      </c>
      <c r="BN22" s="665">
        <v>11.496906684029014</v>
      </c>
      <c r="BO22" s="285">
        <f>INDEX(Калькулятор!$H$63:$BF$63,MATCH(BJ22,Калькулятор!$H$41:$BF$41,0))</f>
        <v>805.60525649999988</v>
      </c>
      <c r="BP22" s="672">
        <v>22486.888894865242</v>
      </c>
      <c r="BQ22" s="672">
        <v>10792.510559384615</v>
      </c>
      <c r="BR22" s="673">
        <f t="shared" si="7"/>
        <v>33279.399454249855</v>
      </c>
      <c r="BS22" s="3" t="str">
        <f t="shared" si="8"/>
        <v>Wtherm</v>
      </c>
      <c r="BT22" s="4" t="s">
        <v>7</v>
      </c>
      <c r="BU22" s="16" t="s">
        <v>79</v>
      </c>
      <c r="BV22" s="4" t="s">
        <v>7</v>
      </c>
      <c r="BW22" s="4">
        <v>180</v>
      </c>
      <c r="BX22" s="4" t="s">
        <v>7</v>
      </c>
      <c r="BY22" s="4">
        <v>180</v>
      </c>
      <c r="BZ22" s="4" t="s">
        <v>7</v>
      </c>
      <c r="CA22" s="6">
        <v>1500</v>
      </c>
      <c r="CB22" s="4" t="s">
        <v>7</v>
      </c>
      <c r="CC22" s="4">
        <v>4</v>
      </c>
      <c r="CD22" s="14" t="s">
        <v>9</v>
      </c>
      <c r="CE22" s="665">
        <v>12.471921900029013</v>
      </c>
      <c r="CF22" s="285">
        <f>INDEX(Калькулятор!$H$77:$BF$77,MATCH(CA22,Калькулятор!$H$41:$BF$41,0))</f>
        <v>922.48063049999985</v>
      </c>
      <c r="CG22" s="672">
        <v>23759.16296685061</v>
      </c>
      <c r="CH22" s="672">
        <v>10792.510559384615</v>
      </c>
      <c r="CI22" s="673">
        <f t="shared" si="9"/>
        <v>34551.673526235223</v>
      </c>
    </row>
    <row r="23" spans="2:87" ht="16.5" thickBot="1" x14ac:dyDescent="0.3">
      <c r="B23" s="846"/>
      <c r="C23" s="3" t="str">
        <f t="shared" si="1"/>
        <v>Wtherm</v>
      </c>
      <c r="D23" s="4" t="s">
        <v>7</v>
      </c>
      <c r="E23" s="16" t="s">
        <v>79</v>
      </c>
      <c r="F23" s="4" t="s">
        <v>7</v>
      </c>
      <c r="G23" s="4">
        <v>75</v>
      </c>
      <c r="H23" s="4" t="s">
        <v>7</v>
      </c>
      <c r="I23" s="4">
        <v>180</v>
      </c>
      <c r="J23" s="4" t="s">
        <v>7</v>
      </c>
      <c r="K23" s="6">
        <v>1550</v>
      </c>
      <c r="L23" s="4" t="s">
        <v>7</v>
      </c>
      <c r="M23" s="7">
        <v>2</v>
      </c>
      <c r="N23" s="53" t="s">
        <v>8</v>
      </c>
      <c r="O23" s="665">
        <v>8.7442493238001884</v>
      </c>
      <c r="P23" s="285">
        <f>INDEX(Калькулятор!$H$42:$BF$42,MATCH(K23,Калькулятор!$H$41:$BF$41,0))</f>
        <v>325.37880000000001</v>
      </c>
      <c r="Q23" s="672">
        <v>14336.596122841363</v>
      </c>
      <c r="R23" s="672">
        <v>11316.9114115641</v>
      </c>
      <c r="S23" s="673">
        <f t="shared" si="2"/>
        <v>25653.507534405464</v>
      </c>
      <c r="T23" s="3" t="str">
        <f t="shared" si="3"/>
        <v>Wtherm</v>
      </c>
      <c r="U23" s="4" t="s">
        <v>7</v>
      </c>
      <c r="V23" s="16" t="s">
        <v>79</v>
      </c>
      <c r="W23" s="4" t="s">
        <v>7</v>
      </c>
      <c r="X23" s="4">
        <v>90</v>
      </c>
      <c r="Y23" s="4" t="s">
        <v>7</v>
      </c>
      <c r="Z23" s="4">
        <v>180</v>
      </c>
      <c r="AA23" s="4" t="s">
        <v>7</v>
      </c>
      <c r="AB23" s="6">
        <v>1550</v>
      </c>
      <c r="AC23" s="4" t="s">
        <v>7</v>
      </c>
      <c r="AD23" s="7">
        <v>2</v>
      </c>
      <c r="AE23" s="15" t="s">
        <v>8</v>
      </c>
      <c r="AF23" s="665">
        <v>9.1193942298001875</v>
      </c>
      <c r="AG23" s="285">
        <f>INDEX(Калькулятор!$H$49:$BF$49,MATCH(AB23,Калькулятор!$H$41:$BF$41,0))</f>
        <v>455.86799999999999</v>
      </c>
      <c r="AH23" s="672">
        <v>14808.646496448375</v>
      </c>
      <c r="AI23" s="672">
        <v>11316.9114115641</v>
      </c>
      <c r="AJ23" s="673">
        <f t="shared" si="0"/>
        <v>26125.557908012473</v>
      </c>
      <c r="AK23" s="3" t="str">
        <f t="shared" si="4"/>
        <v>Wtherm</v>
      </c>
      <c r="AL23" s="4" t="s">
        <v>7</v>
      </c>
      <c r="AM23" s="16" t="s">
        <v>79</v>
      </c>
      <c r="AN23" s="4" t="s">
        <v>7</v>
      </c>
      <c r="AO23" s="4">
        <v>110</v>
      </c>
      <c r="AP23" s="4" t="s">
        <v>7</v>
      </c>
      <c r="AQ23" s="4">
        <v>180</v>
      </c>
      <c r="AR23" s="4" t="s">
        <v>7</v>
      </c>
      <c r="AS23" s="6">
        <v>1550</v>
      </c>
      <c r="AT23" s="4" t="s">
        <v>7</v>
      </c>
      <c r="AU23" s="7">
        <v>2</v>
      </c>
      <c r="AV23" s="15" t="s">
        <v>8</v>
      </c>
      <c r="AW23" s="665">
        <v>9.6195874378001864</v>
      </c>
      <c r="AX23" s="285">
        <f>INDEX(Калькулятор!$H$56:$BF$56,MATCH(AS23,Калькулятор!$H$41:$BF$41,0))</f>
        <v>568.67370998975991</v>
      </c>
      <c r="AY23" s="672">
        <v>15468.234494591054</v>
      </c>
      <c r="AZ23" s="672">
        <v>11316.9114115641</v>
      </c>
      <c r="BA23" s="673">
        <f t="shared" si="5"/>
        <v>26785.145906155154</v>
      </c>
      <c r="BB23" s="3" t="str">
        <f t="shared" si="6"/>
        <v>Wtherm</v>
      </c>
      <c r="BC23" s="4" t="s">
        <v>7</v>
      </c>
      <c r="BD23" s="16" t="s">
        <v>79</v>
      </c>
      <c r="BE23" s="4" t="s">
        <v>7</v>
      </c>
      <c r="BF23" s="4">
        <v>140</v>
      </c>
      <c r="BG23" s="4" t="s">
        <v>7</v>
      </c>
      <c r="BH23" s="4">
        <v>180</v>
      </c>
      <c r="BI23" s="4" t="s">
        <v>7</v>
      </c>
      <c r="BJ23" s="6">
        <v>1550</v>
      </c>
      <c r="BK23" s="4" t="s">
        <v>7</v>
      </c>
      <c r="BL23" s="4">
        <v>4</v>
      </c>
      <c r="BM23" s="14" t="s">
        <v>9</v>
      </c>
      <c r="BN23" s="665">
        <v>11.874343218805505</v>
      </c>
      <c r="BO23" s="285">
        <f>INDEX(Калькулятор!$H$63:$BF$63,MATCH(BJ23,Калькулятор!$H$41:$BF$41,0))</f>
        <v>840.63157199999989</v>
      </c>
      <c r="BP23" s="672">
        <v>23187.698392242062</v>
      </c>
      <c r="BQ23" s="672">
        <v>11316.9114115641</v>
      </c>
      <c r="BR23" s="673">
        <f t="shared" si="7"/>
        <v>34504.609803806161</v>
      </c>
      <c r="BS23" s="3" t="str">
        <f t="shared" si="8"/>
        <v>Wtherm</v>
      </c>
      <c r="BT23" s="4" t="s">
        <v>7</v>
      </c>
      <c r="BU23" s="16" t="s">
        <v>79</v>
      </c>
      <c r="BV23" s="4" t="s">
        <v>7</v>
      </c>
      <c r="BW23" s="4">
        <v>180</v>
      </c>
      <c r="BX23" s="4" t="s">
        <v>7</v>
      </c>
      <c r="BY23" s="4">
        <v>180</v>
      </c>
      <c r="BZ23" s="4" t="s">
        <v>7</v>
      </c>
      <c r="CA23" s="6">
        <v>1550</v>
      </c>
      <c r="CB23" s="4" t="s">
        <v>7</v>
      </c>
      <c r="CC23" s="4">
        <v>4</v>
      </c>
      <c r="CD23" s="14" t="s">
        <v>9</v>
      </c>
      <c r="CE23" s="665">
        <v>12.874729634805504</v>
      </c>
      <c r="CF23" s="285">
        <f>INDEX(Калькулятор!$H$77:$BF$77,MATCH(CA23,Калькулятор!$H$41:$BF$41,0))</f>
        <v>962.58848399999988</v>
      </c>
      <c r="CG23" s="672">
        <v>24491.780638527423</v>
      </c>
      <c r="CH23" s="672">
        <v>11316.9114115641</v>
      </c>
      <c r="CI23" s="673">
        <f t="shared" si="9"/>
        <v>35808.692050091522</v>
      </c>
    </row>
    <row r="24" spans="2:87" ht="16.5" thickBot="1" x14ac:dyDescent="0.3">
      <c r="B24" s="846"/>
      <c r="C24" s="3" t="str">
        <f t="shared" si="1"/>
        <v>Wtherm</v>
      </c>
      <c r="D24" s="7" t="s">
        <v>7</v>
      </c>
      <c r="E24" s="16" t="s">
        <v>79</v>
      </c>
      <c r="F24" s="7" t="s">
        <v>7</v>
      </c>
      <c r="G24" s="4">
        <v>75</v>
      </c>
      <c r="H24" s="7" t="s">
        <v>7</v>
      </c>
      <c r="I24" s="4">
        <v>180</v>
      </c>
      <c r="J24" s="7" t="s">
        <v>7</v>
      </c>
      <c r="K24" s="6">
        <v>1600</v>
      </c>
      <c r="L24" s="7" t="s">
        <v>7</v>
      </c>
      <c r="M24" s="7">
        <v>2</v>
      </c>
      <c r="N24" s="53" t="s">
        <v>8</v>
      </c>
      <c r="O24" s="665">
        <v>8.9934794850012558</v>
      </c>
      <c r="P24" s="285">
        <f>INDEX(Калькулятор!$H$42:$BF$42,MATCH(K24,Калькулятор!$H$41:$BF$41,0))</f>
        <v>338.93624999999997</v>
      </c>
      <c r="Q24" s="672">
        <v>14736.627899083942</v>
      </c>
      <c r="R24" s="672">
        <v>11611.31226374359</v>
      </c>
      <c r="S24" s="673">
        <f t="shared" si="2"/>
        <v>26347.94016282753</v>
      </c>
      <c r="T24" s="3" t="str">
        <f t="shared" si="3"/>
        <v>Wtherm</v>
      </c>
      <c r="U24" s="7" t="s">
        <v>7</v>
      </c>
      <c r="V24" s="16" t="s">
        <v>79</v>
      </c>
      <c r="W24" s="7" t="s">
        <v>7</v>
      </c>
      <c r="X24" s="4">
        <v>90</v>
      </c>
      <c r="Y24" s="7" t="s">
        <v>7</v>
      </c>
      <c r="Z24" s="4">
        <v>180</v>
      </c>
      <c r="AA24" s="7" t="s">
        <v>7</v>
      </c>
      <c r="AB24" s="6">
        <v>1600</v>
      </c>
      <c r="AC24" s="7" t="s">
        <v>7</v>
      </c>
      <c r="AD24" s="7">
        <v>2</v>
      </c>
      <c r="AE24" s="15" t="s">
        <v>8</v>
      </c>
      <c r="AF24" s="665">
        <v>9.3781385910012549</v>
      </c>
      <c r="AG24" s="285">
        <f>INDEX(Калькулятор!$H$49:$BF$49,MATCH(AB24,Калькулятор!$H$41:$BF$41,0))</f>
        <v>474.86249999999995</v>
      </c>
      <c r="AH24" s="672">
        <v>15220.606338053454</v>
      </c>
      <c r="AI24" s="672">
        <v>11611.31226374359</v>
      </c>
      <c r="AJ24" s="673">
        <f t="shared" si="0"/>
        <v>26831.918601797042</v>
      </c>
      <c r="AK24" s="3" t="str">
        <f t="shared" si="4"/>
        <v>Wtherm</v>
      </c>
      <c r="AL24" s="7" t="s">
        <v>7</v>
      </c>
      <c r="AM24" s="16" t="s">
        <v>79</v>
      </c>
      <c r="AN24" s="7" t="s">
        <v>7</v>
      </c>
      <c r="AO24" s="4">
        <v>110</v>
      </c>
      <c r="AP24" s="7" t="s">
        <v>7</v>
      </c>
      <c r="AQ24" s="4">
        <v>180</v>
      </c>
      <c r="AR24" s="7" t="s">
        <v>7</v>
      </c>
      <c r="AS24" s="6">
        <v>1600</v>
      </c>
      <c r="AT24" s="7" t="s">
        <v>7</v>
      </c>
      <c r="AU24" s="7">
        <v>2</v>
      </c>
      <c r="AV24" s="15" t="s">
        <v>8</v>
      </c>
      <c r="AW24" s="665">
        <v>9.8910173990012549</v>
      </c>
      <c r="AX24" s="285">
        <f>INDEX(Калькулятор!$H$56:$BF$56,MATCH(AS24,Калькулятор!$H$41:$BF$41,0))</f>
        <v>592.36844790599991</v>
      </c>
      <c r="AY24" s="672">
        <v>15896.098423346135</v>
      </c>
      <c r="AZ24" s="672">
        <v>11611.31226374359</v>
      </c>
      <c r="BA24" s="673">
        <f t="shared" si="5"/>
        <v>27507.410687089723</v>
      </c>
      <c r="BB24" s="3" t="str">
        <f t="shared" si="6"/>
        <v>Wtherm</v>
      </c>
      <c r="BC24" s="7" t="s">
        <v>7</v>
      </c>
      <c r="BD24" s="16" t="s">
        <v>79</v>
      </c>
      <c r="BE24" s="7" t="s">
        <v>7</v>
      </c>
      <c r="BF24" s="4">
        <v>140</v>
      </c>
      <c r="BG24" s="7" t="s">
        <v>7</v>
      </c>
      <c r="BH24" s="4">
        <v>180</v>
      </c>
      <c r="BI24" s="7" t="s">
        <v>7</v>
      </c>
      <c r="BJ24" s="6">
        <v>1600</v>
      </c>
      <c r="BK24" s="7" t="s">
        <v>7</v>
      </c>
      <c r="BL24" s="4">
        <v>4</v>
      </c>
      <c r="BM24" s="14" t="s">
        <v>9</v>
      </c>
      <c r="BN24" s="665">
        <v>12.220671753581998</v>
      </c>
      <c r="BO24" s="285">
        <f>INDEX(Калькулятор!$H$63:$BF$63,MATCH(BJ24,Калькулятор!$H$41:$BF$41,0))</f>
        <v>875.65788750000002</v>
      </c>
      <c r="BP24" s="672">
        <v>23888.507889618879</v>
      </c>
      <c r="BQ24" s="672">
        <v>11611.31226374359</v>
      </c>
      <c r="BR24" s="673">
        <f t="shared" si="7"/>
        <v>35499.820153362467</v>
      </c>
      <c r="BS24" s="3" t="str">
        <f t="shared" si="8"/>
        <v>Wtherm</v>
      </c>
      <c r="BT24" s="7" t="s">
        <v>7</v>
      </c>
      <c r="BU24" s="16" t="s">
        <v>79</v>
      </c>
      <c r="BV24" s="7" t="s">
        <v>7</v>
      </c>
      <c r="BW24" s="4">
        <v>180</v>
      </c>
      <c r="BX24" s="7" t="s">
        <v>7</v>
      </c>
      <c r="BY24" s="4">
        <v>180</v>
      </c>
      <c r="BZ24" s="7" t="s">
        <v>7</v>
      </c>
      <c r="CA24" s="6">
        <v>1600</v>
      </c>
      <c r="CB24" s="7" t="s">
        <v>7</v>
      </c>
      <c r="CC24" s="4">
        <v>4</v>
      </c>
      <c r="CD24" s="14" t="s">
        <v>9</v>
      </c>
      <c r="CE24" s="665">
        <v>13.246429369582</v>
      </c>
      <c r="CF24" s="285">
        <f>INDEX(Калькулятор!$H$77:$BF$77,MATCH(CA24,Калькулятор!$H$41:$BF$41,0))</f>
        <v>1002.6963375</v>
      </c>
      <c r="CG24" s="672">
        <v>25224.398310204248</v>
      </c>
      <c r="CH24" s="672">
        <v>11611.31226374359</v>
      </c>
      <c r="CI24" s="673">
        <f t="shared" si="9"/>
        <v>36835.710573947836</v>
      </c>
    </row>
    <row r="25" spans="2:87" ht="16.5" thickBot="1" x14ac:dyDescent="0.3">
      <c r="B25" s="846"/>
      <c r="C25" s="3" t="str">
        <f t="shared" si="1"/>
        <v>Wtherm</v>
      </c>
      <c r="D25" s="4" t="s">
        <v>7</v>
      </c>
      <c r="E25" s="16" t="s">
        <v>79</v>
      </c>
      <c r="F25" s="4" t="s">
        <v>7</v>
      </c>
      <c r="G25" s="4">
        <v>75</v>
      </c>
      <c r="H25" s="4" t="s">
        <v>7</v>
      </c>
      <c r="I25" s="4">
        <v>180</v>
      </c>
      <c r="J25" s="4" t="s">
        <v>7</v>
      </c>
      <c r="K25" s="6">
        <v>1650</v>
      </c>
      <c r="L25" s="4" t="s">
        <v>7</v>
      </c>
      <c r="M25" s="7">
        <v>2</v>
      </c>
      <c r="N25" s="53" t="s">
        <v>8</v>
      </c>
      <c r="O25" s="665">
        <v>9.2427096462023215</v>
      </c>
      <c r="P25" s="285">
        <f>INDEX(Калькулятор!$H$42:$BF$42,MATCH(K25,Калькулятор!$H$41:$BF$41,0))</f>
        <v>352.49369999999999</v>
      </c>
      <c r="Q25" s="672">
        <v>15136.65967532652</v>
      </c>
      <c r="R25" s="672">
        <v>11905.713115923079</v>
      </c>
      <c r="S25" s="673">
        <f t="shared" si="2"/>
        <v>27042.3727912496</v>
      </c>
      <c r="T25" s="3" t="str">
        <f t="shared" si="3"/>
        <v>Wtherm</v>
      </c>
      <c r="U25" s="4" t="s">
        <v>7</v>
      </c>
      <c r="V25" s="16" t="s">
        <v>79</v>
      </c>
      <c r="W25" s="4" t="s">
        <v>7</v>
      </c>
      <c r="X25" s="4">
        <v>90</v>
      </c>
      <c r="Y25" s="4" t="s">
        <v>7</v>
      </c>
      <c r="Z25" s="4">
        <v>180</v>
      </c>
      <c r="AA25" s="4" t="s">
        <v>7</v>
      </c>
      <c r="AB25" s="6">
        <v>1650</v>
      </c>
      <c r="AC25" s="4" t="s">
        <v>7</v>
      </c>
      <c r="AD25" s="7">
        <v>2</v>
      </c>
      <c r="AE25" s="15" t="s">
        <v>8</v>
      </c>
      <c r="AF25" s="665">
        <v>9.6368829522023205</v>
      </c>
      <c r="AG25" s="285">
        <f>INDEX(Калькулятор!$H$49:$BF$49,MATCH(AB25,Калькулятор!$H$41:$BF$41,0))</f>
        <v>493.85699999999997</v>
      </c>
      <c r="AH25" s="672">
        <v>15632.566179658534</v>
      </c>
      <c r="AI25" s="672">
        <v>11905.713115923079</v>
      </c>
      <c r="AJ25" s="673">
        <f t="shared" si="0"/>
        <v>27538.279295581611</v>
      </c>
      <c r="AK25" s="3" t="str">
        <f t="shared" si="4"/>
        <v>Wtherm</v>
      </c>
      <c r="AL25" s="4" t="s">
        <v>7</v>
      </c>
      <c r="AM25" s="16" t="s">
        <v>79</v>
      </c>
      <c r="AN25" s="4" t="s">
        <v>7</v>
      </c>
      <c r="AO25" s="4">
        <v>110</v>
      </c>
      <c r="AP25" s="4" t="s">
        <v>7</v>
      </c>
      <c r="AQ25" s="4">
        <v>180</v>
      </c>
      <c r="AR25" s="4" t="s">
        <v>7</v>
      </c>
      <c r="AS25" s="6">
        <v>1650</v>
      </c>
      <c r="AT25" s="4" t="s">
        <v>7</v>
      </c>
      <c r="AU25" s="7">
        <v>2</v>
      </c>
      <c r="AV25" s="15" t="s">
        <v>8</v>
      </c>
      <c r="AW25" s="665">
        <v>10.162447360202322</v>
      </c>
      <c r="AX25" s="285">
        <f>INDEX(Калькулятор!$H$56:$BF$56,MATCH(AS25,Калькулятор!$H$41:$BF$41,0))</f>
        <v>616.06318582224003</v>
      </c>
      <c r="AY25" s="672">
        <v>16323.962352101213</v>
      </c>
      <c r="AZ25" s="672">
        <v>11905.713115923079</v>
      </c>
      <c r="BA25" s="673">
        <f t="shared" si="5"/>
        <v>28229.675468024292</v>
      </c>
      <c r="BB25" s="3" t="str">
        <f t="shared" si="6"/>
        <v>Wtherm</v>
      </c>
      <c r="BC25" s="4" t="s">
        <v>7</v>
      </c>
      <c r="BD25" s="16" t="s">
        <v>79</v>
      </c>
      <c r="BE25" s="4" t="s">
        <v>7</v>
      </c>
      <c r="BF25" s="4">
        <v>140</v>
      </c>
      <c r="BG25" s="4" t="s">
        <v>7</v>
      </c>
      <c r="BH25" s="4">
        <v>180</v>
      </c>
      <c r="BI25" s="4" t="s">
        <v>7</v>
      </c>
      <c r="BJ25" s="6">
        <v>1650</v>
      </c>
      <c r="BK25" s="4" t="s">
        <v>7</v>
      </c>
      <c r="BL25" s="4">
        <v>4</v>
      </c>
      <c r="BM25" s="14" t="s">
        <v>9</v>
      </c>
      <c r="BN25" s="665">
        <v>12.567000288358489</v>
      </c>
      <c r="BO25" s="285">
        <f>INDEX(Калькулятор!$H$63:$BF$63,MATCH(BJ25,Калькулятор!$H$41:$BF$41,0))</f>
        <v>910.68420300000002</v>
      </c>
      <c r="BP25" s="672">
        <v>24589.317386995703</v>
      </c>
      <c r="BQ25" s="672">
        <v>11905.713115923079</v>
      </c>
      <c r="BR25" s="673">
        <f t="shared" si="7"/>
        <v>36495.03050291878</v>
      </c>
      <c r="BS25" s="3" t="str">
        <f t="shared" si="8"/>
        <v>Wtherm</v>
      </c>
      <c r="BT25" s="4" t="s">
        <v>7</v>
      </c>
      <c r="BU25" s="16" t="s">
        <v>79</v>
      </c>
      <c r="BV25" s="4" t="s">
        <v>7</v>
      </c>
      <c r="BW25" s="4">
        <v>180</v>
      </c>
      <c r="BX25" s="4" t="s">
        <v>7</v>
      </c>
      <c r="BY25" s="4">
        <v>180</v>
      </c>
      <c r="BZ25" s="4" t="s">
        <v>7</v>
      </c>
      <c r="CA25" s="6">
        <v>1650</v>
      </c>
      <c r="CB25" s="4" t="s">
        <v>7</v>
      </c>
      <c r="CC25" s="4">
        <v>4</v>
      </c>
      <c r="CD25" s="14" t="s">
        <v>9</v>
      </c>
      <c r="CE25" s="665">
        <v>13.61812910435849</v>
      </c>
      <c r="CF25" s="285">
        <f>INDEX(Калькулятор!$H$77:$BF$77,MATCH(CA25,Калькулятор!$H$41:$BF$41,0))</f>
        <v>1042.8041909999999</v>
      </c>
      <c r="CG25" s="672">
        <v>25957.015981881068</v>
      </c>
      <c r="CH25" s="672">
        <v>11905.713115923079</v>
      </c>
      <c r="CI25" s="673">
        <f t="shared" si="9"/>
        <v>37862.729097804149</v>
      </c>
    </row>
    <row r="26" spans="2:87" ht="16.5" thickBot="1" x14ac:dyDescent="0.3">
      <c r="B26" s="846"/>
      <c r="C26" s="3" t="str">
        <f t="shared" si="1"/>
        <v>Wtherm</v>
      </c>
      <c r="D26" s="4" t="s">
        <v>7</v>
      </c>
      <c r="E26" s="16" t="s">
        <v>79</v>
      </c>
      <c r="F26" s="4" t="s">
        <v>7</v>
      </c>
      <c r="G26" s="4">
        <v>75</v>
      </c>
      <c r="H26" s="4" t="s">
        <v>7</v>
      </c>
      <c r="I26" s="4">
        <v>180</v>
      </c>
      <c r="J26" s="4" t="s">
        <v>7</v>
      </c>
      <c r="K26" s="6">
        <v>1700</v>
      </c>
      <c r="L26" s="4" t="s">
        <v>7</v>
      </c>
      <c r="M26" s="7">
        <v>2</v>
      </c>
      <c r="N26" s="53" t="s">
        <v>8</v>
      </c>
      <c r="O26" s="665">
        <v>9.4919398074033872</v>
      </c>
      <c r="P26" s="285">
        <f>INDEX(Калькулятор!$H$42:$BF$42,MATCH(K26,Калькулятор!$H$41:$BF$41,0))</f>
        <v>366.05115000000001</v>
      </c>
      <c r="Q26" s="672">
        <v>15536.691451569099</v>
      </c>
      <c r="R26" s="672">
        <v>12200.113968102567</v>
      </c>
      <c r="S26" s="673">
        <f t="shared" si="2"/>
        <v>27736.805419671666</v>
      </c>
      <c r="T26" s="3" t="str">
        <f t="shared" si="3"/>
        <v>Wtherm</v>
      </c>
      <c r="U26" s="4" t="s">
        <v>7</v>
      </c>
      <c r="V26" s="16" t="s">
        <v>79</v>
      </c>
      <c r="W26" s="4" t="s">
        <v>7</v>
      </c>
      <c r="X26" s="4">
        <v>90</v>
      </c>
      <c r="Y26" s="4" t="s">
        <v>7</v>
      </c>
      <c r="Z26" s="4">
        <v>180</v>
      </c>
      <c r="AA26" s="4" t="s">
        <v>7</v>
      </c>
      <c r="AB26" s="6">
        <v>1700</v>
      </c>
      <c r="AC26" s="4" t="s">
        <v>7</v>
      </c>
      <c r="AD26" s="7">
        <v>2</v>
      </c>
      <c r="AE26" s="15" t="s">
        <v>8</v>
      </c>
      <c r="AF26" s="665">
        <v>9.8956273134033879</v>
      </c>
      <c r="AG26" s="285">
        <f>INDEX(Калькулятор!$H$49:$BF$49,MATCH(AB26,Калькулятор!$H$41:$BF$41,0))</f>
        <v>512.85149999999999</v>
      </c>
      <c r="AH26" s="672">
        <v>16044.526021263609</v>
      </c>
      <c r="AI26" s="672">
        <v>12200.113968102567</v>
      </c>
      <c r="AJ26" s="673">
        <f t="shared" si="0"/>
        <v>28244.639989366176</v>
      </c>
      <c r="AK26" s="3" t="str">
        <f t="shared" si="4"/>
        <v>Wtherm</v>
      </c>
      <c r="AL26" s="4" t="s">
        <v>7</v>
      </c>
      <c r="AM26" s="16" t="s">
        <v>79</v>
      </c>
      <c r="AN26" s="4" t="s">
        <v>7</v>
      </c>
      <c r="AO26" s="4">
        <v>110</v>
      </c>
      <c r="AP26" s="4" t="s">
        <v>7</v>
      </c>
      <c r="AQ26" s="4">
        <v>180</v>
      </c>
      <c r="AR26" s="4" t="s">
        <v>7</v>
      </c>
      <c r="AS26" s="6">
        <v>1700</v>
      </c>
      <c r="AT26" s="4" t="s">
        <v>7</v>
      </c>
      <c r="AU26" s="7">
        <v>2</v>
      </c>
      <c r="AV26" s="15" t="s">
        <v>8</v>
      </c>
      <c r="AW26" s="665">
        <v>10.433877321403386</v>
      </c>
      <c r="AX26" s="285">
        <f>INDEX(Калькулятор!$H$56:$BF$56,MATCH(AS26,Калькулятор!$H$41:$BF$41,0))</f>
        <v>639.75792373848003</v>
      </c>
      <c r="AY26" s="672">
        <v>16751.82628085629</v>
      </c>
      <c r="AZ26" s="672">
        <v>12200.113968102567</v>
      </c>
      <c r="BA26" s="673">
        <f t="shared" si="5"/>
        <v>28951.940248958857</v>
      </c>
      <c r="BB26" s="3" t="str">
        <f t="shared" si="6"/>
        <v>Wtherm</v>
      </c>
      <c r="BC26" s="4" t="s">
        <v>7</v>
      </c>
      <c r="BD26" s="16" t="s">
        <v>79</v>
      </c>
      <c r="BE26" s="4" t="s">
        <v>7</v>
      </c>
      <c r="BF26" s="4">
        <v>140</v>
      </c>
      <c r="BG26" s="4" t="s">
        <v>7</v>
      </c>
      <c r="BH26" s="4">
        <v>180</v>
      </c>
      <c r="BI26" s="4" t="s">
        <v>7</v>
      </c>
      <c r="BJ26" s="6">
        <v>1700</v>
      </c>
      <c r="BK26" s="4" t="s">
        <v>7</v>
      </c>
      <c r="BL26" s="4">
        <v>4</v>
      </c>
      <c r="BM26" s="14" t="s">
        <v>9</v>
      </c>
      <c r="BN26" s="665">
        <v>12.913328823134979</v>
      </c>
      <c r="BO26" s="285">
        <f>INDEX(Калькулятор!$H$63:$BF$63,MATCH(BJ26,Калькулятор!$H$41:$BF$41,0))</f>
        <v>945.71051850000003</v>
      </c>
      <c r="BP26" s="672">
        <v>25290.126884372519</v>
      </c>
      <c r="BQ26" s="672">
        <v>12200.113968102567</v>
      </c>
      <c r="BR26" s="673">
        <f t="shared" si="7"/>
        <v>37490.240852475086</v>
      </c>
      <c r="BS26" s="3" t="str">
        <f t="shared" si="8"/>
        <v>Wtherm</v>
      </c>
      <c r="BT26" s="4" t="s">
        <v>7</v>
      </c>
      <c r="BU26" s="16" t="s">
        <v>79</v>
      </c>
      <c r="BV26" s="4" t="s">
        <v>7</v>
      </c>
      <c r="BW26" s="4">
        <v>180</v>
      </c>
      <c r="BX26" s="4" t="s">
        <v>7</v>
      </c>
      <c r="BY26" s="4">
        <v>180</v>
      </c>
      <c r="BZ26" s="4" t="s">
        <v>7</v>
      </c>
      <c r="CA26" s="6">
        <v>1700</v>
      </c>
      <c r="CB26" s="4" t="s">
        <v>7</v>
      </c>
      <c r="CC26" s="4">
        <v>4</v>
      </c>
      <c r="CD26" s="14" t="s">
        <v>9</v>
      </c>
      <c r="CE26" s="665">
        <v>13.989828839134979</v>
      </c>
      <c r="CF26" s="285">
        <f>INDEX(Калькулятор!$H$77:$BF$77,MATCH(CA26,Калькулятор!$H$41:$BF$41,0))</f>
        <v>1082.9120445000001</v>
      </c>
      <c r="CG26" s="672">
        <v>26689.633653557885</v>
      </c>
      <c r="CH26" s="672">
        <v>12200.113968102567</v>
      </c>
      <c r="CI26" s="673">
        <f t="shared" si="9"/>
        <v>38889.747621660455</v>
      </c>
    </row>
    <row r="27" spans="2:87" ht="16.5" thickBot="1" x14ac:dyDescent="0.3">
      <c r="B27" s="846"/>
      <c r="C27" s="3" t="str">
        <f t="shared" si="1"/>
        <v>Wtherm</v>
      </c>
      <c r="D27" s="4" t="s">
        <v>7</v>
      </c>
      <c r="E27" s="16" t="s">
        <v>79</v>
      </c>
      <c r="F27" s="4" t="s">
        <v>7</v>
      </c>
      <c r="G27" s="4">
        <v>75</v>
      </c>
      <c r="H27" s="4" t="s">
        <v>7</v>
      </c>
      <c r="I27" s="4">
        <v>180</v>
      </c>
      <c r="J27" s="4" t="s">
        <v>7</v>
      </c>
      <c r="K27" s="6">
        <v>1750</v>
      </c>
      <c r="L27" s="4" t="s">
        <v>7</v>
      </c>
      <c r="M27" s="7">
        <v>2</v>
      </c>
      <c r="N27" s="53" t="s">
        <v>8</v>
      </c>
      <c r="O27" s="665">
        <v>9.7722779686044543</v>
      </c>
      <c r="P27" s="285">
        <f>INDEX(Калькулятор!$H$42:$BF$42,MATCH(K27,Калькулятор!$H$41:$BF$41,0))</f>
        <v>379.60859999999997</v>
      </c>
      <c r="Q27" s="672">
        <v>15936.723227811679</v>
      </c>
      <c r="R27" s="672">
        <v>12724.514820282055</v>
      </c>
      <c r="S27" s="673">
        <f t="shared" si="2"/>
        <v>28661.238048093735</v>
      </c>
      <c r="T27" s="3" t="str">
        <f t="shared" si="3"/>
        <v>Wtherm</v>
      </c>
      <c r="U27" s="4" t="s">
        <v>7</v>
      </c>
      <c r="V27" s="16" t="s">
        <v>79</v>
      </c>
      <c r="W27" s="4" t="s">
        <v>7</v>
      </c>
      <c r="X27" s="4">
        <v>90</v>
      </c>
      <c r="Y27" s="4" t="s">
        <v>7</v>
      </c>
      <c r="Z27" s="4">
        <v>180</v>
      </c>
      <c r="AA27" s="4" t="s">
        <v>7</v>
      </c>
      <c r="AB27" s="6">
        <v>1750</v>
      </c>
      <c r="AC27" s="4" t="s">
        <v>7</v>
      </c>
      <c r="AD27" s="7">
        <v>2</v>
      </c>
      <c r="AE27" s="15" t="s">
        <v>8</v>
      </c>
      <c r="AF27" s="665">
        <v>10.185479674604455</v>
      </c>
      <c r="AG27" s="285">
        <f>INDEX(Калькулятор!$H$49:$BF$49,MATCH(AB27,Калькулятор!$H$41:$BF$41,0))</f>
        <v>531.846</v>
      </c>
      <c r="AH27" s="672">
        <v>16456.485862868689</v>
      </c>
      <c r="AI27" s="672">
        <v>12724.514820282055</v>
      </c>
      <c r="AJ27" s="673">
        <f t="shared" si="0"/>
        <v>29181.000683150742</v>
      </c>
      <c r="AK27" s="3" t="str">
        <f t="shared" si="4"/>
        <v>Wtherm</v>
      </c>
      <c r="AL27" s="4" t="s">
        <v>7</v>
      </c>
      <c r="AM27" s="16" t="s">
        <v>79</v>
      </c>
      <c r="AN27" s="4" t="s">
        <v>7</v>
      </c>
      <c r="AO27" s="4">
        <v>110</v>
      </c>
      <c r="AP27" s="4" t="s">
        <v>7</v>
      </c>
      <c r="AQ27" s="4">
        <v>180</v>
      </c>
      <c r="AR27" s="4" t="s">
        <v>7</v>
      </c>
      <c r="AS27" s="6">
        <v>1750</v>
      </c>
      <c r="AT27" s="4" t="s">
        <v>7</v>
      </c>
      <c r="AU27" s="7">
        <v>2</v>
      </c>
      <c r="AV27" s="15" t="s">
        <v>8</v>
      </c>
      <c r="AW27" s="665">
        <v>10.736415282604455</v>
      </c>
      <c r="AX27" s="285">
        <f>INDEX(Калькулятор!$H$56:$BF$56,MATCH(AS27,Калькулятор!$H$41:$BF$41,0))</f>
        <v>663.45266165471992</v>
      </c>
      <c r="AY27" s="672">
        <v>17179.69020961137</v>
      </c>
      <c r="AZ27" s="672">
        <v>12724.514820282055</v>
      </c>
      <c r="BA27" s="673">
        <f t="shared" si="5"/>
        <v>29904.205029893426</v>
      </c>
      <c r="BB27" s="3" t="str">
        <f t="shared" si="6"/>
        <v>Wtherm</v>
      </c>
      <c r="BC27" s="4" t="s">
        <v>7</v>
      </c>
      <c r="BD27" s="16" t="s">
        <v>79</v>
      </c>
      <c r="BE27" s="4" t="s">
        <v>7</v>
      </c>
      <c r="BF27" s="4">
        <v>140</v>
      </c>
      <c r="BG27" s="4" t="s">
        <v>7</v>
      </c>
      <c r="BH27" s="4">
        <v>180</v>
      </c>
      <c r="BI27" s="4" t="s">
        <v>7</v>
      </c>
      <c r="BJ27" s="6">
        <v>1750</v>
      </c>
      <c r="BK27" s="4" t="s">
        <v>7</v>
      </c>
      <c r="BL27" s="4">
        <v>4</v>
      </c>
      <c r="BM27" s="14" t="s">
        <v>9</v>
      </c>
      <c r="BN27" s="665">
        <v>13.290765357911472</v>
      </c>
      <c r="BO27" s="285">
        <f>INDEX(Калькулятор!$H$63:$BF$63,MATCH(BJ27,Калькулятор!$H$41:$BF$41,0))</f>
        <v>980.73683399999993</v>
      </c>
      <c r="BP27" s="672">
        <v>25990.936381749339</v>
      </c>
      <c r="BQ27" s="672">
        <v>12724.514820282055</v>
      </c>
      <c r="BR27" s="673">
        <f t="shared" si="7"/>
        <v>38715.451202031392</v>
      </c>
      <c r="BS27" s="3" t="str">
        <f t="shared" si="8"/>
        <v>Wtherm</v>
      </c>
      <c r="BT27" s="4" t="s">
        <v>7</v>
      </c>
      <c r="BU27" s="16" t="s">
        <v>79</v>
      </c>
      <c r="BV27" s="4" t="s">
        <v>7</v>
      </c>
      <c r="BW27" s="4">
        <v>180</v>
      </c>
      <c r="BX27" s="4" t="s">
        <v>7</v>
      </c>
      <c r="BY27" s="4">
        <v>180</v>
      </c>
      <c r="BZ27" s="4" t="s">
        <v>7</v>
      </c>
      <c r="CA27" s="6">
        <v>1750</v>
      </c>
      <c r="CB27" s="4" t="s">
        <v>7</v>
      </c>
      <c r="CC27" s="4">
        <v>4</v>
      </c>
      <c r="CD27" s="14" t="s">
        <v>9</v>
      </c>
      <c r="CE27" s="665">
        <v>14.392636573911474</v>
      </c>
      <c r="CF27" s="285">
        <f>INDEX(Калькулятор!$H$77:$BF$77,MATCH(CA27,Калькулятор!$H$41:$BF$41,0))</f>
        <v>1123.0198979999998</v>
      </c>
      <c r="CG27" s="672">
        <v>27422.251325234705</v>
      </c>
      <c r="CH27" s="672">
        <v>12724.514820282055</v>
      </c>
      <c r="CI27" s="673">
        <f t="shared" si="9"/>
        <v>40146.766145516762</v>
      </c>
    </row>
    <row r="28" spans="2:87" ht="16.5" thickBot="1" x14ac:dyDescent="0.3">
      <c r="B28" s="846"/>
      <c r="C28" s="3" t="str">
        <f t="shared" si="1"/>
        <v>Wtherm</v>
      </c>
      <c r="D28" s="4" t="s">
        <v>7</v>
      </c>
      <c r="E28" s="16" t="s">
        <v>79</v>
      </c>
      <c r="F28" s="4" t="s">
        <v>7</v>
      </c>
      <c r="G28" s="4">
        <v>75</v>
      </c>
      <c r="H28" s="4" t="s">
        <v>7</v>
      </c>
      <c r="I28" s="4">
        <v>180</v>
      </c>
      <c r="J28" s="4" t="s">
        <v>7</v>
      </c>
      <c r="K28" s="6">
        <v>1800</v>
      </c>
      <c r="L28" s="4" t="s">
        <v>7</v>
      </c>
      <c r="M28" s="7">
        <v>2</v>
      </c>
      <c r="N28" s="53" t="s">
        <v>8</v>
      </c>
      <c r="O28" s="665">
        <v>10.02150812980552</v>
      </c>
      <c r="P28" s="285">
        <f>INDEX(Калькулятор!$H$42:$BF$42,MATCH(K28,Калькулятор!$H$41:$BF$41,0))</f>
        <v>393.16604999999998</v>
      </c>
      <c r="Q28" s="672">
        <v>16336.755004054257</v>
      </c>
      <c r="R28" s="672">
        <v>13018.915672461542</v>
      </c>
      <c r="S28" s="673">
        <f t="shared" si="2"/>
        <v>29355.670676515801</v>
      </c>
      <c r="T28" s="3" t="str">
        <f t="shared" si="3"/>
        <v>Wtherm</v>
      </c>
      <c r="U28" s="4" t="s">
        <v>7</v>
      </c>
      <c r="V28" s="16" t="s">
        <v>79</v>
      </c>
      <c r="W28" s="4" t="s">
        <v>7</v>
      </c>
      <c r="X28" s="4">
        <v>90</v>
      </c>
      <c r="Y28" s="4" t="s">
        <v>7</v>
      </c>
      <c r="Z28" s="4">
        <v>180</v>
      </c>
      <c r="AA28" s="4" t="s">
        <v>7</v>
      </c>
      <c r="AB28" s="6">
        <v>1800</v>
      </c>
      <c r="AC28" s="4" t="s">
        <v>7</v>
      </c>
      <c r="AD28" s="7">
        <v>2</v>
      </c>
      <c r="AE28" s="15" t="s">
        <v>8</v>
      </c>
      <c r="AF28" s="665">
        <v>10.444224035805521</v>
      </c>
      <c r="AG28" s="285">
        <f>INDEX(Калькулятор!$H$49:$BF$49,MATCH(AB28,Калькулятор!$H$41:$BF$41,0))</f>
        <v>550.84050000000002</v>
      </c>
      <c r="AH28" s="672">
        <v>16868.445704473768</v>
      </c>
      <c r="AI28" s="672">
        <v>13018.915672461542</v>
      </c>
      <c r="AJ28" s="673">
        <f t="shared" si="0"/>
        <v>29887.361376935311</v>
      </c>
      <c r="AK28" s="3" t="str">
        <f t="shared" si="4"/>
        <v>Wtherm</v>
      </c>
      <c r="AL28" s="4" t="s">
        <v>7</v>
      </c>
      <c r="AM28" s="16" t="s">
        <v>79</v>
      </c>
      <c r="AN28" s="4" t="s">
        <v>7</v>
      </c>
      <c r="AO28" s="4">
        <v>110</v>
      </c>
      <c r="AP28" s="4" t="s">
        <v>7</v>
      </c>
      <c r="AQ28" s="4">
        <v>180</v>
      </c>
      <c r="AR28" s="4" t="s">
        <v>7</v>
      </c>
      <c r="AS28" s="6">
        <v>1800</v>
      </c>
      <c r="AT28" s="4" t="s">
        <v>7</v>
      </c>
      <c r="AU28" s="7">
        <v>2</v>
      </c>
      <c r="AV28" s="15" t="s">
        <v>8</v>
      </c>
      <c r="AW28" s="665">
        <v>11.007845243805519</v>
      </c>
      <c r="AX28" s="285">
        <f>INDEX(Калькулятор!$H$56:$BF$56,MATCH(AS28,Калькулятор!$H$41:$BF$41,0))</f>
        <v>687.14739957095992</v>
      </c>
      <c r="AY28" s="672">
        <v>17607.554138366449</v>
      </c>
      <c r="AZ28" s="672">
        <v>13018.915672461542</v>
      </c>
      <c r="BA28" s="673">
        <f t="shared" si="5"/>
        <v>30626.469810827992</v>
      </c>
      <c r="BB28" s="3" t="str">
        <f t="shared" si="6"/>
        <v>Wtherm</v>
      </c>
      <c r="BC28" s="4" t="s">
        <v>7</v>
      </c>
      <c r="BD28" s="16" t="s">
        <v>79</v>
      </c>
      <c r="BE28" s="4" t="s">
        <v>7</v>
      </c>
      <c r="BF28" s="4">
        <v>140</v>
      </c>
      <c r="BG28" s="4" t="s">
        <v>7</v>
      </c>
      <c r="BH28" s="4">
        <v>180</v>
      </c>
      <c r="BI28" s="4" t="s">
        <v>7</v>
      </c>
      <c r="BJ28" s="6">
        <v>1800</v>
      </c>
      <c r="BK28" s="4" t="s">
        <v>7</v>
      </c>
      <c r="BL28" s="4">
        <v>4</v>
      </c>
      <c r="BM28" s="14" t="s">
        <v>9</v>
      </c>
      <c r="BN28" s="665">
        <v>13.637093892687965</v>
      </c>
      <c r="BO28" s="285">
        <f>INDEX(Калькулятор!$H$63:$BF$63,MATCH(BJ28,Калькулятор!$H$41:$BF$41,0))</f>
        <v>1015.7631494999999</v>
      </c>
      <c r="BP28" s="672">
        <v>26691.74587912616</v>
      </c>
      <c r="BQ28" s="672">
        <v>13018.915672461542</v>
      </c>
      <c r="BR28" s="673">
        <f t="shared" si="7"/>
        <v>39710.661551587706</v>
      </c>
      <c r="BS28" s="3" t="str">
        <f t="shared" si="8"/>
        <v>Wtherm</v>
      </c>
      <c r="BT28" s="4" t="s">
        <v>7</v>
      </c>
      <c r="BU28" s="16" t="s">
        <v>79</v>
      </c>
      <c r="BV28" s="4" t="s">
        <v>7</v>
      </c>
      <c r="BW28" s="4">
        <v>180</v>
      </c>
      <c r="BX28" s="4" t="s">
        <v>7</v>
      </c>
      <c r="BY28" s="4">
        <v>180</v>
      </c>
      <c r="BZ28" s="4" t="s">
        <v>7</v>
      </c>
      <c r="CA28" s="6">
        <v>1800</v>
      </c>
      <c r="CB28" s="4" t="s">
        <v>7</v>
      </c>
      <c r="CC28" s="4">
        <v>4</v>
      </c>
      <c r="CD28" s="14" t="s">
        <v>9</v>
      </c>
      <c r="CE28" s="665">
        <v>14.764336308687966</v>
      </c>
      <c r="CF28" s="285">
        <f>INDEX(Калькулятор!$H$77:$BF$77,MATCH(CA28,Калькулятор!$H$41:$BF$41,0))</f>
        <v>1163.1277514999999</v>
      </c>
      <c r="CG28" s="672">
        <v>28154.868996911522</v>
      </c>
      <c r="CH28" s="672">
        <v>13018.915672461542</v>
      </c>
      <c r="CI28" s="673">
        <f t="shared" si="9"/>
        <v>41173.784669373068</v>
      </c>
    </row>
    <row r="29" spans="2:87" ht="16.5" thickBot="1" x14ac:dyDescent="0.3">
      <c r="B29" s="846"/>
      <c r="C29" s="3" t="str">
        <f t="shared" si="1"/>
        <v>Wtherm</v>
      </c>
      <c r="D29" s="4" t="s">
        <v>7</v>
      </c>
      <c r="E29" s="16" t="s">
        <v>79</v>
      </c>
      <c r="F29" s="4" t="s">
        <v>7</v>
      </c>
      <c r="G29" s="4">
        <v>75</v>
      </c>
      <c r="H29" s="4" t="s">
        <v>7</v>
      </c>
      <c r="I29" s="4">
        <v>180</v>
      </c>
      <c r="J29" s="4" t="s">
        <v>7</v>
      </c>
      <c r="K29" s="6">
        <v>1850</v>
      </c>
      <c r="L29" s="4" t="s">
        <v>7</v>
      </c>
      <c r="M29" s="7">
        <v>2</v>
      </c>
      <c r="N29" s="53" t="s">
        <v>8</v>
      </c>
      <c r="O29" s="665">
        <v>10.270738291006586</v>
      </c>
      <c r="P29" s="285">
        <f>INDEX(Калькулятор!$H$42:$BF$42,MATCH(K29,Калькулятор!$H$41:$BF$41,0))</f>
        <v>406.7235</v>
      </c>
      <c r="Q29" s="672">
        <v>16736.786780296836</v>
      </c>
      <c r="R29" s="672">
        <v>13313.316524641028</v>
      </c>
      <c r="S29" s="673">
        <f t="shared" si="2"/>
        <v>30050.103304937864</v>
      </c>
      <c r="T29" s="3" t="str">
        <f t="shared" si="3"/>
        <v>Wtherm</v>
      </c>
      <c r="U29" s="4" t="s">
        <v>7</v>
      </c>
      <c r="V29" s="16" t="s">
        <v>79</v>
      </c>
      <c r="W29" s="4" t="s">
        <v>7</v>
      </c>
      <c r="X29" s="4">
        <v>90</v>
      </c>
      <c r="Y29" s="4" t="s">
        <v>7</v>
      </c>
      <c r="Z29" s="4">
        <v>180</v>
      </c>
      <c r="AA29" s="4" t="s">
        <v>7</v>
      </c>
      <c r="AB29" s="6">
        <v>1850</v>
      </c>
      <c r="AC29" s="4" t="s">
        <v>7</v>
      </c>
      <c r="AD29" s="7">
        <v>2</v>
      </c>
      <c r="AE29" s="15" t="s">
        <v>8</v>
      </c>
      <c r="AF29" s="665">
        <v>10.702968397006588</v>
      </c>
      <c r="AG29" s="285">
        <f>INDEX(Калькулятор!$H$49:$BF$49,MATCH(AB29,Калькулятор!$H$41:$BF$41,0))</f>
        <v>569.83500000000004</v>
      </c>
      <c r="AH29" s="672">
        <v>17280.405546078848</v>
      </c>
      <c r="AI29" s="672">
        <v>13313.316524641028</v>
      </c>
      <c r="AJ29" s="673">
        <f t="shared" si="0"/>
        <v>30593.722070719876</v>
      </c>
      <c r="AK29" s="3" t="str">
        <f t="shared" si="4"/>
        <v>Wtherm</v>
      </c>
      <c r="AL29" s="4" t="s">
        <v>7</v>
      </c>
      <c r="AM29" s="16" t="s">
        <v>79</v>
      </c>
      <c r="AN29" s="4" t="s">
        <v>7</v>
      </c>
      <c r="AO29" s="4">
        <v>110</v>
      </c>
      <c r="AP29" s="4" t="s">
        <v>7</v>
      </c>
      <c r="AQ29" s="4">
        <v>180</v>
      </c>
      <c r="AR29" s="4" t="s">
        <v>7</v>
      </c>
      <c r="AS29" s="6">
        <v>1850</v>
      </c>
      <c r="AT29" s="4" t="s">
        <v>7</v>
      </c>
      <c r="AU29" s="7">
        <v>2</v>
      </c>
      <c r="AV29" s="15" t="s">
        <v>8</v>
      </c>
      <c r="AW29" s="665">
        <v>11.279275205006586</v>
      </c>
      <c r="AX29" s="285">
        <f>INDEX(Калькулятор!$H$56:$BF$56,MATCH(AS29,Калькулятор!$H$41:$BF$41,0))</f>
        <v>710.84213748719992</v>
      </c>
      <c r="AY29" s="672">
        <v>18035.418067121529</v>
      </c>
      <c r="AZ29" s="672">
        <v>13313.316524641028</v>
      </c>
      <c r="BA29" s="673">
        <f t="shared" si="5"/>
        <v>31348.734591762557</v>
      </c>
      <c r="BB29" s="3" t="str">
        <f t="shared" si="6"/>
        <v>Wtherm</v>
      </c>
      <c r="BC29" s="4" t="s">
        <v>7</v>
      </c>
      <c r="BD29" s="16" t="s">
        <v>79</v>
      </c>
      <c r="BE29" s="4" t="s">
        <v>7</v>
      </c>
      <c r="BF29" s="4">
        <v>140</v>
      </c>
      <c r="BG29" s="4" t="s">
        <v>7</v>
      </c>
      <c r="BH29" s="4">
        <v>180</v>
      </c>
      <c r="BI29" s="4" t="s">
        <v>7</v>
      </c>
      <c r="BJ29" s="6">
        <v>1850</v>
      </c>
      <c r="BK29" s="4" t="s">
        <v>7</v>
      </c>
      <c r="BL29" s="4">
        <v>4</v>
      </c>
      <c r="BM29" s="14" t="s">
        <v>9</v>
      </c>
      <c r="BN29" s="665">
        <v>13.983422427464456</v>
      </c>
      <c r="BO29" s="285">
        <f>INDEX(Калькулятор!$H$63:$BF$63,MATCH(BJ29,Калькулятор!$H$41:$BF$41,0))</f>
        <v>1050.7894649999998</v>
      </c>
      <c r="BP29" s="672">
        <v>27392.55537650298</v>
      </c>
      <c r="BQ29" s="672">
        <v>13313.316524641028</v>
      </c>
      <c r="BR29" s="673">
        <f t="shared" si="7"/>
        <v>40705.871901144012</v>
      </c>
      <c r="BS29" s="3" t="str">
        <f t="shared" si="8"/>
        <v>Wtherm</v>
      </c>
      <c r="BT29" s="4" t="s">
        <v>7</v>
      </c>
      <c r="BU29" s="16" t="s">
        <v>79</v>
      </c>
      <c r="BV29" s="4" t="s">
        <v>7</v>
      </c>
      <c r="BW29" s="4">
        <v>180</v>
      </c>
      <c r="BX29" s="4" t="s">
        <v>7</v>
      </c>
      <c r="BY29" s="4">
        <v>180</v>
      </c>
      <c r="BZ29" s="4" t="s">
        <v>7</v>
      </c>
      <c r="CA29" s="6">
        <v>1850</v>
      </c>
      <c r="CB29" s="4" t="s">
        <v>7</v>
      </c>
      <c r="CC29" s="4">
        <v>4</v>
      </c>
      <c r="CD29" s="14" t="s">
        <v>9</v>
      </c>
      <c r="CE29" s="665">
        <v>15.136036043464456</v>
      </c>
      <c r="CF29" s="285">
        <f>INDEX(Калькулятор!$H$77:$BF$77,MATCH(CA29,Калькулятор!$H$41:$BF$41,0))</f>
        <v>1203.2356049999999</v>
      </c>
      <c r="CG29" s="672">
        <v>28887.486668588346</v>
      </c>
      <c r="CH29" s="672">
        <v>13313.316524641028</v>
      </c>
      <c r="CI29" s="673">
        <f t="shared" si="9"/>
        <v>42200.803193229374</v>
      </c>
    </row>
    <row r="30" spans="2:87" ht="16.5" thickBot="1" x14ac:dyDescent="0.3">
      <c r="B30" s="846"/>
      <c r="C30" s="3" t="str">
        <f t="shared" si="1"/>
        <v>Wtherm</v>
      </c>
      <c r="D30" s="4" t="s">
        <v>7</v>
      </c>
      <c r="E30" s="16" t="s">
        <v>79</v>
      </c>
      <c r="F30" s="4" t="s">
        <v>7</v>
      </c>
      <c r="G30" s="4">
        <v>75</v>
      </c>
      <c r="H30" s="4" t="s">
        <v>7</v>
      </c>
      <c r="I30" s="4">
        <v>180</v>
      </c>
      <c r="J30" s="4" t="s">
        <v>7</v>
      </c>
      <c r="K30" s="6">
        <v>1900</v>
      </c>
      <c r="L30" s="4" t="s">
        <v>7</v>
      </c>
      <c r="M30" s="7">
        <v>2</v>
      </c>
      <c r="N30" s="53" t="s">
        <v>8</v>
      </c>
      <c r="O30" s="665">
        <v>10.519968452207653</v>
      </c>
      <c r="P30" s="285">
        <f>INDEX(Калькулятор!$H$42:$BF$42,MATCH(K30,Калькулятор!$H$41:$BF$41,0))</f>
        <v>420.28095000000002</v>
      </c>
      <c r="Q30" s="672">
        <v>17136.818556539416</v>
      </c>
      <c r="R30" s="672">
        <v>13607.717376820514</v>
      </c>
      <c r="S30" s="673">
        <f t="shared" si="2"/>
        <v>30744.53593335993</v>
      </c>
      <c r="T30" s="3" t="str">
        <f t="shared" si="3"/>
        <v>Wtherm</v>
      </c>
      <c r="U30" s="4" t="s">
        <v>7</v>
      </c>
      <c r="V30" s="16" t="s">
        <v>79</v>
      </c>
      <c r="W30" s="4" t="s">
        <v>7</v>
      </c>
      <c r="X30" s="4">
        <v>90</v>
      </c>
      <c r="Y30" s="4" t="s">
        <v>7</v>
      </c>
      <c r="Z30" s="4">
        <v>180</v>
      </c>
      <c r="AA30" s="4" t="s">
        <v>7</v>
      </c>
      <c r="AB30" s="6">
        <v>1900</v>
      </c>
      <c r="AC30" s="4" t="s">
        <v>7</v>
      </c>
      <c r="AD30" s="7">
        <v>2</v>
      </c>
      <c r="AE30" s="15" t="s">
        <v>8</v>
      </c>
      <c r="AF30" s="665">
        <v>10.961712758207655</v>
      </c>
      <c r="AG30" s="285">
        <f>INDEX(Калькулятор!$H$49:$BF$49,MATCH(AB30,Калькулятор!$H$41:$BF$41,0))</f>
        <v>588.82949999999994</v>
      </c>
      <c r="AH30" s="672">
        <v>17692.365387683927</v>
      </c>
      <c r="AI30" s="672">
        <v>13607.717376820514</v>
      </c>
      <c r="AJ30" s="673">
        <f t="shared" si="0"/>
        <v>31300.082764504441</v>
      </c>
      <c r="AK30" s="3" t="str">
        <f t="shared" si="4"/>
        <v>Wtherm</v>
      </c>
      <c r="AL30" s="4" t="s">
        <v>7</v>
      </c>
      <c r="AM30" s="16" t="s">
        <v>79</v>
      </c>
      <c r="AN30" s="4" t="s">
        <v>7</v>
      </c>
      <c r="AO30" s="4">
        <v>110</v>
      </c>
      <c r="AP30" s="4" t="s">
        <v>7</v>
      </c>
      <c r="AQ30" s="4">
        <v>180</v>
      </c>
      <c r="AR30" s="4" t="s">
        <v>7</v>
      </c>
      <c r="AS30" s="6">
        <v>1900</v>
      </c>
      <c r="AT30" s="4" t="s">
        <v>7</v>
      </c>
      <c r="AU30" s="7">
        <v>2</v>
      </c>
      <c r="AV30" s="15" t="s">
        <v>8</v>
      </c>
      <c r="AW30" s="665">
        <v>11.550705166207653</v>
      </c>
      <c r="AX30" s="285">
        <f>INDEX(Калькулятор!$H$56:$BF$56,MATCH(AS30,Калькулятор!$H$41:$BF$41,0))</f>
        <v>734.53687540343992</v>
      </c>
      <c r="AY30" s="672">
        <v>18463.281995876609</v>
      </c>
      <c r="AZ30" s="672">
        <v>13607.717376820514</v>
      </c>
      <c r="BA30" s="673">
        <f t="shared" si="5"/>
        <v>32070.999372697122</v>
      </c>
      <c r="BB30" s="3" t="str">
        <f t="shared" si="6"/>
        <v>Wtherm</v>
      </c>
      <c r="BC30" s="4" t="s">
        <v>7</v>
      </c>
      <c r="BD30" s="16" t="s">
        <v>79</v>
      </c>
      <c r="BE30" s="4" t="s">
        <v>7</v>
      </c>
      <c r="BF30" s="4">
        <v>140</v>
      </c>
      <c r="BG30" s="4" t="s">
        <v>7</v>
      </c>
      <c r="BH30" s="4">
        <v>180</v>
      </c>
      <c r="BI30" s="4" t="s">
        <v>7</v>
      </c>
      <c r="BJ30" s="6">
        <v>1900</v>
      </c>
      <c r="BK30" s="4" t="s">
        <v>7</v>
      </c>
      <c r="BL30" s="4">
        <v>4</v>
      </c>
      <c r="BM30" s="14" t="s">
        <v>9</v>
      </c>
      <c r="BN30" s="665">
        <v>14.329750962240949</v>
      </c>
      <c r="BO30" s="285">
        <f>INDEX(Калькулятор!$H$63:$BF$63,MATCH(BJ30,Калькулятор!$H$41:$BF$41,0))</f>
        <v>1085.8157805000001</v>
      </c>
      <c r="BP30" s="672">
        <v>28093.364873879804</v>
      </c>
      <c r="BQ30" s="672">
        <v>13607.717376820514</v>
      </c>
      <c r="BR30" s="673">
        <f t="shared" si="7"/>
        <v>41701.082250700318</v>
      </c>
      <c r="BS30" s="3" t="str">
        <f t="shared" si="8"/>
        <v>Wtherm</v>
      </c>
      <c r="BT30" s="4" t="s">
        <v>7</v>
      </c>
      <c r="BU30" s="16" t="s">
        <v>79</v>
      </c>
      <c r="BV30" s="4" t="s">
        <v>7</v>
      </c>
      <c r="BW30" s="4">
        <v>180</v>
      </c>
      <c r="BX30" s="4" t="s">
        <v>7</v>
      </c>
      <c r="BY30" s="4">
        <v>180</v>
      </c>
      <c r="BZ30" s="4" t="s">
        <v>7</v>
      </c>
      <c r="CA30" s="6">
        <v>1900</v>
      </c>
      <c r="CB30" s="4" t="s">
        <v>7</v>
      </c>
      <c r="CC30" s="4">
        <v>4</v>
      </c>
      <c r="CD30" s="14" t="s">
        <v>9</v>
      </c>
      <c r="CE30" s="665">
        <v>15.507735778240951</v>
      </c>
      <c r="CF30" s="285">
        <f>INDEX(Калькулятор!$H$77:$BF$77,MATCH(CA30,Калькулятор!$H$41:$BF$41,0))</f>
        <v>1243.3434585</v>
      </c>
      <c r="CG30" s="672">
        <v>29620.10434026517</v>
      </c>
      <c r="CH30" s="672">
        <v>13607.717376820514</v>
      </c>
      <c r="CI30" s="673">
        <f t="shared" si="9"/>
        <v>43227.821717085681</v>
      </c>
    </row>
    <row r="31" spans="2:87" ht="16.5" thickBot="1" x14ac:dyDescent="0.3">
      <c r="B31" s="846"/>
      <c r="C31" s="3" t="str">
        <f t="shared" si="1"/>
        <v>Wtherm</v>
      </c>
      <c r="D31" s="4" t="s">
        <v>7</v>
      </c>
      <c r="E31" s="16" t="s">
        <v>79</v>
      </c>
      <c r="F31" s="4" t="s">
        <v>7</v>
      </c>
      <c r="G31" s="4">
        <v>75</v>
      </c>
      <c r="H31" s="4" t="s">
        <v>7</v>
      </c>
      <c r="I31" s="4">
        <v>180</v>
      </c>
      <c r="J31" s="4" t="s">
        <v>7</v>
      </c>
      <c r="K31" s="6">
        <v>1950</v>
      </c>
      <c r="L31" s="4" t="s">
        <v>7</v>
      </c>
      <c r="M31" s="7">
        <v>2</v>
      </c>
      <c r="N31" s="53" t="s">
        <v>8</v>
      </c>
      <c r="O31" s="665">
        <v>10.800306613408718</v>
      </c>
      <c r="P31" s="285">
        <f>INDEX(Калькулятор!$H$42:$BF$42,MATCH(K31,Калькулятор!$H$41:$BF$41,0))</f>
        <v>433.83840000000004</v>
      </c>
      <c r="Q31" s="672">
        <v>17536.850332781993</v>
      </c>
      <c r="R31" s="672">
        <v>14132.118229000003</v>
      </c>
      <c r="S31" s="673">
        <f t="shared" si="2"/>
        <v>31668.968561781996</v>
      </c>
      <c r="T31" s="3" t="str">
        <f t="shared" si="3"/>
        <v>Wtherm</v>
      </c>
      <c r="U31" s="4" t="s">
        <v>7</v>
      </c>
      <c r="V31" s="16" t="s">
        <v>79</v>
      </c>
      <c r="W31" s="4" t="s">
        <v>7</v>
      </c>
      <c r="X31" s="4">
        <v>90</v>
      </c>
      <c r="Y31" s="4" t="s">
        <v>7</v>
      </c>
      <c r="Z31" s="4">
        <v>180</v>
      </c>
      <c r="AA31" s="4" t="s">
        <v>7</v>
      </c>
      <c r="AB31" s="6">
        <v>1950</v>
      </c>
      <c r="AC31" s="4" t="s">
        <v>7</v>
      </c>
      <c r="AD31" s="7">
        <v>2</v>
      </c>
      <c r="AE31" s="15" t="s">
        <v>8</v>
      </c>
      <c r="AF31" s="665">
        <v>11.251565119408721</v>
      </c>
      <c r="AG31" s="285">
        <f>INDEX(Калькулятор!$H$49:$BF$49,MATCH(AB31,Калькулятор!$H$41:$BF$41,0))</f>
        <v>607.82399999999996</v>
      </c>
      <c r="AH31" s="672">
        <v>18104.325229289007</v>
      </c>
      <c r="AI31" s="672">
        <v>14132.118229000003</v>
      </c>
      <c r="AJ31" s="673">
        <f t="shared" si="0"/>
        <v>32236.44345828901</v>
      </c>
      <c r="AK31" s="3" t="str">
        <f t="shared" si="4"/>
        <v>Wtherm</v>
      </c>
      <c r="AL31" s="4" t="s">
        <v>7</v>
      </c>
      <c r="AM31" s="16" t="s">
        <v>79</v>
      </c>
      <c r="AN31" s="4" t="s">
        <v>7</v>
      </c>
      <c r="AO31" s="4">
        <v>110</v>
      </c>
      <c r="AP31" s="4" t="s">
        <v>7</v>
      </c>
      <c r="AQ31" s="4">
        <v>180</v>
      </c>
      <c r="AR31" s="4" t="s">
        <v>7</v>
      </c>
      <c r="AS31" s="6">
        <v>1950</v>
      </c>
      <c r="AT31" s="4" t="s">
        <v>7</v>
      </c>
      <c r="AU31" s="7">
        <v>2</v>
      </c>
      <c r="AV31" s="15" t="s">
        <v>8</v>
      </c>
      <c r="AW31" s="665">
        <v>11.853243127408719</v>
      </c>
      <c r="AX31" s="285">
        <f>INDEX(Калькулятор!$H$56:$BF$56,MATCH(AS31,Калькулятор!$H$41:$BF$41,0))</f>
        <v>758.23161331968004</v>
      </c>
      <c r="AY31" s="672">
        <v>18891.145924631688</v>
      </c>
      <c r="AZ31" s="672">
        <v>14132.118229000003</v>
      </c>
      <c r="BA31" s="673">
        <f t="shared" si="5"/>
        <v>33023.264153631695</v>
      </c>
      <c r="BB31" s="3" t="str">
        <f t="shared" si="6"/>
        <v>Wtherm</v>
      </c>
      <c r="BC31" s="4" t="s">
        <v>7</v>
      </c>
      <c r="BD31" s="16" t="s">
        <v>79</v>
      </c>
      <c r="BE31" s="4" t="s">
        <v>7</v>
      </c>
      <c r="BF31" s="4">
        <v>140</v>
      </c>
      <c r="BG31" s="4" t="s">
        <v>7</v>
      </c>
      <c r="BH31" s="4">
        <v>180</v>
      </c>
      <c r="BI31" s="4" t="s">
        <v>7</v>
      </c>
      <c r="BJ31" s="6">
        <v>1950</v>
      </c>
      <c r="BK31" s="4" t="s">
        <v>7</v>
      </c>
      <c r="BL31" s="4">
        <v>4</v>
      </c>
      <c r="BM31" s="14" t="s">
        <v>9</v>
      </c>
      <c r="BN31" s="665">
        <v>14.70718749701744</v>
      </c>
      <c r="BO31" s="285">
        <f>INDEX(Калькулятор!$H$63:$BF$63,MATCH(BJ31,Калькулятор!$H$41:$BF$41,0))</f>
        <v>1120.8420960000001</v>
      </c>
      <c r="BP31" s="672">
        <v>28794.17437125662</v>
      </c>
      <c r="BQ31" s="672">
        <v>14132.118229000003</v>
      </c>
      <c r="BR31" s="673">
        <f t="shared" si="7"/>
        <v>42926.292600256624</v>
      </c>
      <c r="BS31" s="3" t="str">
        <f t="shared" si="8"/>
        <v>Wtherm</v>
      </c>
      <c r="BT31" s="4" t="s">
        <v>7</v>
      </c>
      <c r="BU31" s="16" t="s">
        <v>79</v>
      </c>
      <c r="BV31" s="4" t="s">
        <v>7</v>
      </c>
      <c r="BW31" s="4">
        <v>180</v>
      </c>
      <c r="BX31" s="4" t="s">
        <v>7</v>
      </c>
      <c r="BY31" s="4">
        <v>180</v>
      </c>
      <c r="BZ31" s="4" t="s">
        <v>7</v>
      </c>
      <c r="CA31" s="6">
        <v>1950</v>
      </c>
      <c r="CB31" s="4" t="s">
        <v>7</v>
      </c>
      <c r="CC31" s="4">
        <v>4</v>
      </c>
      <c r="CD31" s="14" t="s">
        <v>9</v>
      </c>
      <c r="CE31" s="665">
        <v>15.910543513017439</v>
      </c>
      <c r="CF31" s="285">
        <f>INDEX(Калькулятор!$H$77:$BF$77,MATCH(CA31,Калькулятор!$H$41:$BF$41,0))</f>
        <v>1283.4513120000001</v>
      </c>
      <c r="CG31" s="672">
        <v>30352.722011941987</v>
      </c>
      <c r="CH31" s="672">
        <v>14132.118229000003</v>
      </c>
      <c r="CI31" s="673">
        <f t="shared" si="9"/>
        <v>44484.840240941994</v>
      </c>
    </row>
    <row r="32" spans="2:87" ht="16.5" thickBot="1" x14ac:dyDescent="0.3">
      <c r="B32" s="846"/>
      <c r="C32" s="3" t="str">
        <f t="shared" si="1"/>
        <v>Wtherm</v>
      </c>
      <c r="D32" s="4" t="s">
        <v>7</v>
      </c>
      <c r="E32" s="16" t="s">
        <v>79</v>
      </c>
      <c r="F32" s="4" t="s">
        <v>7</v>
      </c>
      <c r="G32" s="4">
        <v>75</v>
      </c>
      <c r="H32" s="4" t="s">
        <v>7</v>
      </c>
      <c r="I32" s="4">
        <v>180</v>
      </c>
      <c r="J32" s="4" t="s">
        <v>7</v>
      </c>
      <c r="K32" s="6">
        <v>2000</v>
      </c>
      <c r="L32" s="4" t="s">
        <v>7</v>
      </c>
      <c r="M32" s="7">
        <v>2</v>
      </c>
      <c r="N32" s="53" t="s">
        <v>8</v>
      </c>
      <c r="O32" s="665">
        <v>11.097440771609786</v>
      </c>
      <c r="P32" s="285">
        <f>INDEX(Калькулятор!$H$42:$BF$42,MATCH(K32,Калькулятор!$H$41:$BF$41,0))</f>
        <v>447.39585</v>
      </c>
      <c r="Q32" s="672">
        <v>17964.567669024575</v>
      </c>
      <c r="R32" s="672">
        <v>14426.519081179487</v>
      </c>
      <c r="S32" s="673">
        <f t="shared" si="2"/>
        <v>32391.086750204064</v>
      </c>
      <c r="T32" s="3" t="str">
        <f t="shared" si="3"/>
        <v>Wtherm</v>
      </c>
      <c r="U32" s="4" t="s">
        <v>7</v>
      </c>
      <c r="V32" s="16" t="s">
        <v>79</v>
      </c>
      <c r="W32" s="4" t="s">
        <v>7</v>
      </c>
      <c r="X32" s="4">
        <v>90</v>
      </c>
      <c r="Y32" s="4" t="s">
        <v>7</v>
      </c>
      <c r="Z32" s="4">
        <v>180</v>
      </c>
      <c r="AA32" s="4" t="s">
        <v>7</v>
      </c>
      <c r="AB32" s="6">
        <v>2000</v>
      </c>
      <c r="AC32" s="4" t="s">
        <v>7</v>
      </c>
      <c r="AD32" s="7">
        <v>2</v>
      </c>
      <c r="AE32" s="15" t="s">
        <v>8</v>
      </c>
      <c r="AF32" s="665">
        <v>11.558213477609787</v>
      </c>
      <c r="AG32" s="285">
        <f>INDEX(Калькулятор!$H$49:$BF$49,MATCH(AB32,Калькулятор!$H$41:$BF$41,0))</f>
        <v>626.81849999999997</v>
      </c>
      <c r="AH32" s="672">
        <v>18544.330810894087</v>
      </c>
      <c r="AI32" s="672">
        <v>14426.519081179487</v>
      </c>
      <c r="AJ32" s="673">
        <f t="shared" si="0"/>
        <v>32970.849892073573</v>
      </c>
      <c r="AK32" s="3" t="str">
        <f t="shared" si="4"/>
        <v>Wtherm</v>
      </c>
      <c r="AL32" s="4" t="s">
        <v>7</v>
      </c>
      <c r="AM32" s="16" t="s">
        <v>79</v>
      </c>
      <c r="AN32" s="4" t="s">
        <v>7</v>
      </c>
      <c r="AO32" s="4">
        <v>110</v>
      </c>
      <c r="AP32" s="4" t="s">
        <v>7</v>
      </c>
      <c r="AQ32" s="4">
        <v>180</v>
      </c>
      <c r="AR32" s="4" t="s">
        <v>7</v>
      </c>
      <c r="AS32" s="6">
        <v>2000</v>
      </c>
      <c r="AT32" s="4" t="s">
        <v>7</v>
      </c>
      <c r="AU32" s="7">
        <v>2</v>
      </c>
      <c r="AV32" s="15" t="s">
        <v>8</v>
      </c>
      <c r="AW32" s="665">
        <v>12.172577085609786</v>
      </c>
      <c r="AX32" s="285">
        <f>INDEX(Калькулятор!$H$56:$BF$56,MATCH(AS32,Калькулятор!$H$41:$BF$41,0))</f>
        <v>781.92635123591992</v>
      </c>
      <c r="AY32" s="672">
        <v>19347.535833386766</v>
      </c>
      <c r="AZ32" s="672">
        <v>14426.519081179487</v>
      </c>
      <c r="BA32" s="673">
        <f t="shared" si="5"/>
        <v>33774.054914566252</v>
      </c>
      <c r="BB32" s="3" t="str">
        <f t="shared" si="6"/>
        <v>Wtherm</v>
      </c>
      <c r="BC32" s="4" t="s">
        <v>7</v>
      </c>
      <c r="BD32" s="16" t="s">
        <v>79</v>
      </c>
      <c r="BE32" s="4" t="s">
        <v>7</v>
      </c>
      <c r="BF32" s="4">
        <v>140</v>
      </c>
      <c r="BG32" s="4" t="s">
        <v>7</v>
      </c>
      <c r="BH32" s="4">
        <v>180</v>
      </c>
      <c r="BI32" s="4" t="s">
        <v>7</v>
      </c>
      <c r="BJ32" s="6">
        <v>2000</v>
      </c>
      <c r="BK32" s="4" t="s">
        <v>7</v>
      </c>
      <c r="BL32" s="4">
        <v>4</v>
      </c>
      <c r="BM32" s="14" t="s">
        <v>9</v>
      </c>
      <c r="BN32" s="665">
        <v>15.101420028793932</v>
      </c>
      <c r="BO32" s="285">
        <f>INDEX(Калькулятор!$H$63:$BF$63,MATCH(BJ32,Калькулятор!$H$41:$BF$41,0))</f>
        <v>1155.8684114999999</v>
      </c>
      <c r="BP32" s="672">
        <v>29524.230208633442</v>
      </c>
      <c r="BQ32" s="672">
        <v>14426.519081179487</v>
      </c>
      <c r="BR32" s="673">
        <f t="shared" si="7"/>
        <v>43950.749289812928</v>
      </c>
      <c r="BS32" s="3" t="str">
        <f t="shared" si="8"/>
        <v>Wtherm</v>
      </c>
      <c r="BT32" s="4" t="s">
        <v>7</v>
      </c>
      <c r="BU32" s="16" t="s">
        <v>79</v>
      </c>
      <c r="BV32" s="4" t="s">
        <v>7</v>
      </c>
      <c r="BW32" s="4">
        <v>180</v>
      </c>
      <c r="BX32" s="4" t="s">
        <v>7</v>
      </c>
      <c r="BY32" s="4">
        <v>180</v>
      </c>
      <c r="BZ32" s="4" t="s">
        <v>7</v>
      </c>
      <c r="CA32" s="6">
        <v>2000</v>
      </c>
      <c r="CB32" s="4" t="s">
        <v>7</v>
      </c>
      <c r="CC32" s="4">
        <v>4</v>
      </c>
      <c r="CD32" s="14" t="s">
        <v>9</v>
      </c>
      <c r="CE32" s="665">
        <v>16.330147244793931</v>
      </c>
      <c r="CF32" s="285">
        <f>INDEX(Калькулятор!$H$77:$BF$77,MATCH(CA32,Калькулятор!$H$41:$BF$41,0))</f>
        <v>1323.5591654999998</v>
      </c>
      <c r="CG32" s="672">
        <v>31115.546503618811</v>
      </c>
      <c r="CH32" s="672">
        <v>14426.519081179487</v>
      </c>
      <c r="CI32" s="673">
        <f t="shared" si="9"/>
        <v>45542.0655847983</v>
      </c>
    </row>
    <row r="33" spans="2:87" ht="16.5" thickBot="1" x14ac:dyDescent="0.3">
      <c r="B33" s="846"/>
      <c r="C33" s="3" t="str">
        <f t="shared" si="1"/>
        <v>Wtherm</v>
      </c>
      <c r="D33" s="4" t="s">
        <v>7</v>
      </c>
      <c r="E33" s="16" t="s">
        <v>79</v>
      </c>
      <c r="F33" s="4" t="s">
        <v>7</v>
      </c>
      <c r="G33" s="4">
        <v>75</v>
      </c>
      <c r="H33" s="4" t="s">
        <v>7</v>
      </c>
      <c r="I33" s="4">
        <v>180</v>
      </c>
      <c r="J33" s="4" t="s">
        <v>7</v>
      </c>
      <c r="K33" s="6">
        <v>2050</v>
      </c>
      <c r="L33" s="4" t="s">
        <v>7</v>
      </c>
      <c r="M33" s="7">
        <v>2</v>
      </c>
      <c r="N33" s="53" t="s">
        <v>8</v>
      </c>
      <c r="O33" s="665">
        <v>11.346670932810852</v>
      </c>
      <c r="P33" s="285">
        <f>INDEX(Калькулятор!$H$42:$BF$42,MATCH(K33,Калькулятор!$H$41:$BF$41,0))</f>
        <v>460.95330000000001</v>
      </c>
      <c r="Q33" s="672">
        <v>18491.005200574964</v>
      </c>
      <c r="R33" s="672">
        <v>14720.919933358977</v>
      </c>
      <c r="S33" s="673">
        <f t="shared" si="2"/>
        <v>33211.925133933939</v>
      </c>
      <c r="T33" s="3" t="str">
        <f t="shared" si="3"/>
        <v>Wtherm</v>
      </c>
      <c r="U33" s="4" t="s">
        <v>7</v>
      </c>
      <c r="V33" s="16" t="s">
        <v>79</v>
      </c>
      <c r="W33" s="4" t="s">
        <v>7</v>
      </c>
      <c r="X33" s="4">
        <v>90</v>
      </c>
      <c r="Y33" s="4" t="s">
        <v>7</v>
      </c>
      <c r="Z33" s="4">
        <v>180</v>
      </c>
      <c r="AA33" s="4" t="s">
        <v>7</v>
      </c>
      <c r="AB33" s="6">
        <v>2050</v>
      </c>
      <c r="AC33" s="4" t="s">
        <v>7</v>
      </c>
      <c r="AD33" s="7">
        <v>2</v>
      </c>
      <c r="AE33" s="15" t="s">
        <v>8</v>
      </c>
      <c r="AF33" s="665">
        <v>11.816957838810854</v>
      </c>
      <c r="AG33" s="285">
        <f>INDEX(Калькулятор!$H$49:$BF$49,MATCH(AB33,Калькулятор!$H$41:$BF$41,0))</f>
        <v>645.81299999999999</v>
      </c>
      <c r="AH33" s="672">
        <v>19082.696407806972</v>
      </c>
      <c r="AI33" s="672">
        <v>14720.919933358977</v>
      </c>
      <c r="AJ33" s="673">
        <f t="shared" si="0"/>
        <v>33803.616341165951</v>
      </c>
      <c r="AK33" s="3" t="str">
        <f t="shared" si="4"/>
        <v>Wtherm</v>
      </c>
      <c r="AL33" s="4" t="s">
        <v>7</v>
      </c>
      <c r="AM33" s="16" t="s">
        <v>79</v>
      </c>
      <c r="AN33" s="4" t="s">
        <v>7</v>
      </c>
      <c r="AO33" s="4">
        <v>110</v>
      </c>
      <c r="AP33" s="4" t="s">
        <v>7</v>
      </c>
      <c r="AQ33" s="4">
        <v>180</v>
      </c>
      <c r="AR33" s="4" t="s">
        <v>7</v>
      </c>
      <c r="AS33" s="6">
        <v>2050</v>
      </c>
      <c r="AT33" s="4" t="s">
        <v>7</v>
      </c>
      <c r="AU33" s="7">
        <v>2</v>
      </c>
      <c r="AV33" s="15" t="s">
        <v>8</v>
      </c>
      <c r="AW33" s="665">
        <v>12.444007046810853</v>
      </c>
      <c r="AX33" s="285">
        <f>INDEX(Калькулятор!$H$56:$BF$56,MATCH(AS33,Калькулятор!$H$41:$BF$41,0))</f>
        <v>805.62108915215993</v>
      </c>
      <c r="AY33" s="672">
        <v>19901.805517449659</v>
      </c>
      <c r="AZ33" s="672">
        <v>14720.919933358977</v>
      </c>
      <c r="BA33" s="673">
        <f t="shared" si="5"/>
        <v>34622.725450808633</v>
      </c>
      <c r="BB33" s="3" t="str">
        <f t="shared" si="6"/>
        <v>Wtherm</v>
      </c>
      <c r="BC33" s="4" t="s">
        <v>7</v>
      </c>
      <c r="BD33" s="16" t="s">
        <v>79</v>
      </c>
      <c r="BE33" s="4" t="s">
        <v>7</v>
      </c>
      <c r="BF33" s="4">
        <v>140</v>
      </c>
      <c r="BG33" s="4" t="s">
        <v>7</v>
      </c>
      <c r="BH33" s="4">
        <v>180</v>
      </c>
      <c r="BI33" s="4" t="s">
        <v>7</v>
      </c>
      <c r="BJ33" s="6">
        <v>2050</v>
      </c>
      <c r="BK33" s="4" t="s">
        <v>7</v>
      </c>
      <c r="BL33" s="4">
        <v>4</v>
      </c>
      <c r="BM33" s="14" t="s">
        <v>9</v>
      </c>
      <c r="BN33" s="665">
        <v>15.447748563570425</v>
      </c>
      <c r="BO33" s="285">
        <f>INDEX(Калькулятор!$H$63:$BF$63,MATCH(BJ33,Калькулятор!$H$41:$BF$41,0))</f>
        <v>1190.8947269999999</v>
      </c>
      <c r="BP33" s="672">
        <v>30351.445461318071</v>
      </c>
      <c r="BQ33" s="672">
        <v>14720.919933358977</v>
      </c>
      <c r="BR33" s="673">
        <f t="shared" si="7"/>
        <v>45072.36539467705</v>
      </c>
      <c r="BS33" s="3" t="str">
        <f t="shared" si="8"/>
        <v>Wtherm</v>
      </c>
      <c r="BT33" s="4" t="s">
        <v>7</v>
      </c>
      <c r="BU33" s="16" t="s">
        <v>79</v>
      </c>
      <c r="BV33" s="4" t="s">
        <v>7</v>
      </c>
      <c r="BW33" s="4">
        <v>180</v>
      </c>
      <c r="BX33" s="4" t="s">
        <v>7</v>
      </c>
      <c r="BY33" s="4">
        <v>180</v>
      </c>
      <c r="BZ33" s="4" t="s">
        <v>7</v>
      </c>
      <c r="CA33" s="6">
        <v>2050</v>
      </c>
      <c r="CB33" s="4" t="s">
        <v>7</v>
      </c>
      <c r="CC33" s="4">
        <v>4</v>
      </c>
      <c r="CD33" s="14" t="s">
        <v>9</v>
      </c>
      <c r="CE33" s="665">
        <v>16.701846979570423</v>
      </c>
      <c r="CF33" s="285">
        <f>INDEX(Калькулятор!$H$77:$BF$77,MATCH(CA33,Калькулятор!$H$41:$BF$41,0))</f>
        <v>1363.667019</v>
      </c>
      <c r="CG33" s="672">
        <v>31974.56993060344</v>
      </c>
      <c r="CH33" s="672">
        <v>14720.919933358977</v>
      </c>
      <c r="CI33" s="673">
        <f t="shared" si="9"/>
        <v>46695.489863962415</v>
      </c>
    </row>
    <row r="34" spans="2:87" ht="16.5" thickBot="1" x14ac:dyDescent="0.3">
      <c r="B34" s="846"/>
      <c r="C34" s="3" t="str">
        <f t="shared" si="1"/>
        <v>Wtherm</v>
      </c>
      <c r="D34" s="7" t="s">
        <v>7</v>
      </c>
      <c r="E34" s="16" t="s">
        <v>79</v>
      </c>
      <c r="F34" s="7" t="s">
        <v>7</v>
      </c>
      <c r="G34" s="4">
        <v>75</v>
      </c>
      <c r="H34" s="7" t="s">
        <v>7</v>
      </c>
      <c r="I34" s="4">
        <v>180</v>
      </c>
      <c r="J34" s="7" t="s">
        <v>7</v>
      </c>
      <c r="K34" s="6">
        <v>2100</v>
      </c>
      <c r="L34" s="7" t="s">
        <v>7</v>
      </c>
      <c r="M34" s="7">
        <v>2</v>
      </c>
      <c r="N34" s="53" t="s">
        <v>8</v>
      </c>
      <c r="O34" s="665">
        <v>11.627009094011919</v>
      </c>
      <c r="P34" s="285">
        <f>INDEX(Калькулятор!$H$42:$BF$42,MATCH(K34,Калькулятор!$H$41:$BF$41,0))</f>
        <v>474.51075000000003</v>
      </c>
      <c r="Q34" s="672">
        <v>18891.036976817541</v>
      </c>
      <c r="R34" s="672">
        <v>15245.320785538464</v>
      </c>
      <c r="S34" s="673">
        <f t="shared" si="2"/>
        <v>34136.357762356005</v>
      </c>
      <c r="T34" s="3" t="str">
        <f t="shared" si="3"/>
        <v>Wtherm</v>
      </c>
      <c r="U34" s="7" t="s">
        <v>7</v>
      </c>
      <c r="V34" s="16" t="s">
        <v>79</v>
      </c>
      <c r="W34" s="7" t="s">
        <v>7</v>
      </c>
      <c r="X34" s="4">
        <v>90</v>
      </c>
      <c r="Y34" s="7" t="s">
        <v>7</v>
      </c>
      <c r="Z34" s="4">
        <v>180</v>
      </c>
      <c r="AA34" s="7" t="s">
        <v>7</v>
      </c>
      <c r="AB34" s="6">
        <v>2100</v>
      </c>
      <c r="AC34" s="7" t="s">
        <v>7</v>
      </c>
      <c r="AD34" s="7">
        <v>2</v>
      </c>
      <c r="AE34" s="15" t="s">
        <v>8</v>
      </c>
      <c r="AF34" s="665">
        <v>12.106810200011919</v>
      </c>
      <c r="AG34" s="285">
        <f>INDEX(Калькулятор!$H$49:$BF$49,MATCH(AB34,Калькулятор!$H$41:$BF$41,0))</f>
        <v>664.8075</v>
      </c>
      <c r="AH34" s="672">
        <v>19494.656249412055</v>
      </c>
      <c r="AI34" s="672">
        <v>15245.320785538464</v>
      </c>
      <c r="AJ34" s="673">
        <f t="shared" si="0"/>
        <v>34739.97703495052</v>
      </c>
      <c r="AK34" s="3" t="str">
        <f t="shared" si="4"/>
        <v>Wtherm</v>
      </c>
      <c r="AL34" s="7" t="s">
        <v>7</v>
      </c>
      <c r="AM34" s="16" t="s">
        <v>79</v>
      </c>
      <c r="AN34" s="7" t="s">
        <v>7</v>
      </c>
      <c r="AO34" s="4">
        <v>110</v>
      </c>
      <c r="AP34" s="7" t="s">
        <v>7</v>
      </c>
      <c r="AQ34" s="4">
        <v>180</v>
      </c>
      <c r="AR34" s="7" t="s">
        <v>7</v>
      </c>
      <c r="AS34" s="6">
        <v>2100</v>
      </c>
      <c r="AT34" s="7" t="s">
        <v>7</v>
      </c>
      <c r="AU34" s="7">
        <v>2</v>
      </c>
      <c r="AV34" s="15" t="s">
        <v>8</v>
      </c>
      <c r="AW34" s="665">
        <v>12.746545008011919</v>
      </c>
      <c r="AX34" s="285">
        <f>INDEX(Калькулятор!$H$56:$BF$56,MATCH(AS34,Калькулятор!$H$41:$BF$41,0))</f>
        <v>829.31582706839993</v>
      </c>
      <c r="AY34" s="672">
        <v>20329.669446204734</v>
      </c>
      <c r="AZ34" s="672">
        <v>15245.320785538464</v>
      </c>
      <c r="BA34" s="673">
        <f t="shared" si="5"/>
        <v>35574.990231743199</v>
      </c>
      <c r="BB34" s="3" t="str">
        <f t="shared" si="6"/>
        <v>Wtherm</v>
      </c>
      <c r="BC34" s="7" t="s">
        <v>7</v>
      </c>
      <c r="BD34" s="16" t="s">
        <v>79</v>
      </c>
      <c r="BE34" s="7" t="s">
        <v>7</v>
      </c>
      <c r="BF34" s="4">
        <v>140</v>
      </c>
      <c r="BG34" s="7" t="s">
        <v>7</v>
      </c>
      <c r="BH34" s="4">
        <v>180</v>
      </c>
      <c r="BI34" s="7" t="s">
        <v>7</v>
      </c>
      <c r="BJ34" s="6">
        <v>2100</v>
      </c>
      <c r="BK34" s="7" t="s">
        <v>7</v>
      </c>
      <c r="BL34" s="4">
        <v>4</v>
      </c>
      <c r="BM34" s="14" t="s">
        <v>9</v>
      </c>
      <c r="BN34" s="665">
        <v>15.825185098346916</v>
      </c>
      <c r="BO34" s="285">
        <f>INDEX(Калькулятор!$H$63:$BF$63,MATCH(BJ34,Калькулятор!$H$41:$BF$41,0))</f>
        <v>1225.9210424999999</v>
      </c>
      <c r="BP34" s="672">
        <v>31052.254958694892</v>
      </c>
      <c r="BQ34" s="672">
        <v>15245.320785538464</v>
      </c>
      <c r="BR34" s="673">
        <f t="shared" si="7"/>
        <v>46297.575744233356</v>
      </c>
      <c r="BS34" s="3" t="str">
        <f t="shared" si="8"/>
        <v>Wtherm</v>
      </c>
      <c r="BT34" s="7" t="s">
        <v>7</v>
      </c>
      <c r="BU34" s="16" t="s">
        <v>79</v>
      </c>
      <c r="BV34" s="7" t="s">
        <v>7</v>
      </c>
      <c r="BW34" s="4">
        <v>180</v>
      </c>
      <c r="BX34" s="7" t="s">
        <v>7</v>
      </c>
      <c r="BY34" s="4">
        <v>180</v>
      </c>
      <c r="BZ34" s="7" t="s">
        <v>7</v>
      </c>
      <c r="CA34" s="6">
        <v>2100</v>
      </c>
      <c r="CB34" s="7" t="s">
        <v>7</v>
      </c>
      <c r="CC34" s="4">
        <v>4</v>
      </c>
      <c r="CD34" s="14" t="s">
        <v>9</v>
      </c>
      <c r="CE34" s="665">
        <v>17.104654714346914</v>
      </c>
      <c r="CF34" s="285">
        <f>INDEX(Калькулятор!$H$77:$BF$77,MATCH(CA34,Калькулятор!$H$41:$BF$41,0))</f>
        <v>1403.7748724999999</v>
      </c>
      <c r="CG34" s="672">
        <v>32707.187602280257</v>
      </c>
      <c r="CH34" s="672">
        <v>15245.320785538464</v>
      </c>
      <c r="CI34" s="673">
        <f t="shared" si="9"/>
        <v>47952.508387818722</v>
      </c>
    </row>
    <row r="35" spans="2:87" ht="16.5" thickBot="1" x14ac:dyDescent="0.3">
      <c r="B35" s="846"/>
      <c r="C35" s="3" t="str">
        <f t="shared" si="1"/>
        <v>Wtherm</v>
      </c>
      <c r="D35" s="4" t="s">
        <v>7</v>
      </c>
      <c r="E35" s="16" t="s">
        <v>79</v>
      </c>
      <c r="F35" s="4" t="s">
        <v>7</v>
      </c>
      <c r="G35" s="4">
        <v>75</v>
      </c>
      <c r="H35" s="4" t="s">
        <v>7</v>
      </c>
      <c r="I35" s="4">
        <v>180</v>
      </c>
      <c r="J35" s="4" t="s">
        <v>7</v>
      </c>
      <c r="K35" s="6">
        <v>2150</v>
      </c>
      <c r="L35" s="4" t="s">
        <v>7</v>
      </c>
      <c r="M35" s="7">
        <v>2</v>
      </c>
      <c r="N35" s="53" t="s">
        <v>8</v>
      </c>
      <c r="O35" s="665">
        <v>11.876239255212987</v>
      </c>
      <c r="P35" s="285">
        <f>INDEX(Калькулятор!$H$42:$BF$42,MATCH(K35,Калькулятор!$H$41:$BF$41,0))</f>
        <v>488.06819999999999</v>
      </c>
      <c r="Q35" s="672">
        <v>19291.068753060121</v>
      </c>
      <c r="R35" s="672">
        <v>15539.721637717948</v>
      </c>
      <c r="S35" s="673">
        <f t="shared" si="2"/>
        <v>34830.790390778071</v>
      </c>
      <c r="T35" s="3" t="str">
        <f t="shared" si="3"/>
        <v>Wtherm</v>
      </c>
      <c r="U35" s="4" t="s">
        <v>7</v>
      </c>
      <c r="V35" s="16" t="s">
        <v>79</v>
      </c>
      <c r="W35" s="4" t="s">
        <v>7</v>
      </c>
      <c r="X35" s="4">
        <v>90</v>
      </c>
      <c r="Y35" s="4" t="s">
        <v>7</v>
      </c>
      <c r="Z35" s="4">
        <v>180</v>
      </c>
      <c r="AA35" s="4" t="s">
        <v>7</v>
      </c>
      <c r="AB35" s="6">
        <v>2150</v>
      </c>
      <c r="AC35" s="4" t="s">
        <v>7</v>
      </c>
      <c r="AD35" s="7">
        <v>2</v>
      </c>
      <c r="AE35" s="15" t="s">
        <v>8</v>
      </c>
      <c r="AF35" s="665">
        <v>12.365554561212985</v>
      </c>
      <c r="AG35" s="285">
        <f>INDEX(Калькулятор!$H$49:$BF$49,MATCH(AB35,Калькулятор!$H$41:$BF$41,0))</f>
        <v>683.80200000000002</v>
      </c>
      <c r="AH35" s="672">
        <v>19906.616091017135</v>
      </c>
      <c r="AI35" s="672">
        <v>15539.721637717948</v>
      </c>
      <c r="AJ35" s="673">
        <f t="shared" si="0"/>
        <v>35446.337728735081</v>
      </c>
      <c r="AK35" s="3" t="str">
        <f t="shared" si="4"/>
        <v>Wtherm</v>
      </c>
      <c r="AL35" s="4" t="s">
        <v>7</v>
      </c>
      <c r="AM35" s="16" t="s">
        <v>79</v>
      </c>
      <c r="AN35" s="4" t="s">
        <v>7</v>
      </c>
      <c r="AO35" s="4">
        <v>110</v>
      </c>
      <c r="AP35" s="4" t="s">
        <v>7</v>
      </c>
      <c r="AQ35" s="4">
        <v>180</v>
      </c>
      <c r="AR35" s="4" t="s">
        <v>7</v>
      </c>
      <c r="AS35" s="6">
        <v>2150</v>
      </c>
      <c r="AT35" s="4" t="s">
        <v>7</v>
      </c>
      <c r="AU35" s="7">
        <v>2</v>
      </c>
      <c r="AV35" s="15" t="s">
        <v>8</v>
      </c>
      <c r="AW35" s="665">
        <v>13.017974969212986</v>
      </c>
      <c r="AX35" s="285">
        <f>INDEX(Калькулятор!$H$56:$BF$56,MATCH(AS35,Калькулятор!$H$41:$BF$41,0))</f>
        <v>853.01056498463993</v>
      </c>
      <c r="AY35" s="672">
        <v>20757.533374959818</v>
      </c>
      <c r="AZ35" s="672">
        <v>15539.721637717948</v>
      </c>
      <c r="BA35" s="673">
        <f t="shared" si="5"/>
        <v>36297.255012677764</v>
      </c>
      <c r="BB35" s="3" t="str">
        <f t="shared" si="6"/>
        <v>Wtherm</v>
      </c>
      <c r="BC35" s="4" t="s">
        <v>7</v>
      </c>
      <c r="BD35" s="16" t="s">
        <v>79</v>
      </c>
      <c r="BE35" s="4" t="s">
        <v>7</v>
      </c>
      <c r="BF35" s="4">
        <v>140</v>
      </c>
      <c r="BG35" s="4" t="s">
        <v>7</v>
      </c>
      <c r="BH35" s="4">
        <v>180</v>
      </c>
      <c r="BI35" s="4" t="s">
        <v>7</v>
      </c>
      <c r="BJ35" s="6">
        <v>2150</v>
      </c>
      <c r="BK35" s="4" t="s">
        <v>7</v>
      </c>
      <c r="BL35" s="4">
        <v>4</v>
      </c>
      <c r="BM35" s="14" t="s">
        <v>9</v>
      </c>
      <c r="BN35" s="665">
        <v>16.171513633123407</v>
      </c>
      <c r="BO35" s="285">
        <f>INDEX(Калькулятор!$H$63:$BF$63,MATCH(BJ35,Калькулятор!$H$41:$BF$41,0))</f>
        <v>1260.9473579999999</v>
      </c>
      <c r="BP35" s="672">
        <v>31753.064456071716</v>
      </c>
      <c r="BQ35" s="672">
        <v>15539.721637717948</v>
      </c>
      <c r="BR35" s="673">
        <f t="shared" si="7"/>
        <v>47292.786093789662</v>
      </c>
      <c r="BS35" s="3" t="str">
        <f t="shared" si="8"/>
        <v>Wtherm</v>
      </c>
      <c r="BT35" s="4" t="s">
        <v>7</v>
      </c>
      <c r="BU35" s="16" t="s">
        <v>79</v>
      </c>
      <c r="BV35" s="4" t="s">
        <v>7</v>
      </c>
      <c r="BW35" s="4">
        <v>180</v>
      </c>
      <c r="BX35" s="4" t="s">
        <v>7</v>
      </c>
      <c r="BY35" s="4">
        <v>180</v>
      </c>
      <c r="BZ35" s="4" t="s">
        <v>7</v>
      </c>
      <c r="CA35" s="6">
        <v>2150</v>
      </c>
      <c r="CB35" s="4" t="s">
        <v>7</v>
      </c>
      <c r="CC35" s="4">
        <v>4</v>
      </c>
      <c r="CD35" s="14" t="s">
        <v>9</v>
      </c>
      <c r="CE35" s="665">
        <v>17.476354449123406</v>
      </c>
      <c r="CF35" s="285">
        <f>INDEX(Калькулятор!$H$77:$BF$77,MATCH(CA35,Калькулятор!$H$41:$BF$41,0))</f>
        <v>1443.882726</v>
      </c>
      <c r="CG35" s="672">
        <v>33439.805273957078</v>
      </c>
      <c r="CH35" s="672">
        <v>15539.721637717948</v>
      </c>
      <c r="CI35" s="673">
        <f t="shared" si="9"/>
        <v>48979.526911675028</v>
      </c>
    </row>
    <row r="36" spans="2:87" ht="16.5" thickBot="1" x14ac:dyDescent="0.3">
      <c r="B36" s="846"/>
      <c r="C36" s="3" t="str">
        <f t="shared" si="1"/>
        <v>Wtherm</v>
      </c>
      <c r="D36" s="4" t="s">
        <v>7</v>
      </c>
      <c r="E36" s="16" t="s">
        <v>79</v>
      </c>
      <c r="F36" s="4" t="s">
        <v>7</v>
      </c>
      <c r="G36" s="4">
        <v>75</v>
      </c>
      <c r="H36" s="4" t="s">
        <v>7</v>
      </c>
      <c r="I36" s="4">
        <v>180</v>
      </c>
      <c r="J36" s="4" t="s">
        <v>7</v>
      </c>
      <c r="K36" s="6">
        <v>2200</v>
      </c>
      <c r="L36" s="4" t="s">
        <v>7</v>
      </c>
      <c r="M36" s="7">
        <v>2</v>
      </c>
      <c r="N36" s="53" t="s">
        <v>8</v>
      </c>
      <c r="O36" s="665">
        <v>12.263807152974051</v>
      </c>
      <c r="P36" s="285">
        <f>INDEX(Калькулятор!$H$42:$BF$42,MATCH(K36,Калькулятор!$H$41:$BF$41,0))</f>
        <v>501.62565000000001</v>
      </c>
      <c r="Q36" s="672">
        <v>19909.817440082166</v>
      </c>
      <c r="R36" s="672">
        <v>15834.12248989744</v>
      </c>
      <c r="S36" s="673">
        <f t="shared" si="2"/>
        <v>35743.939929979606</v>
      </c>
      <c r="T36" s="3" t="str">
        <f t="shared" si="3"/>
        <v>Wtherm</v>
      </c>
      <c r="U36" s="4" t="s">
        <v>7</v>
      </c>
      <c r="V36" s="16" t="s">
        <v>79</v>
      </c>
      <c r="W36" s="4" t="s">
        <v>7</v>
      </c>
      <c r="X36" s="4">
        <v>90</v>
      </c>
      <c r="Y36" s="4" t="s">
        <v>7</v>
      </c>
      <c r="Z36" s="4">
        <v>180</v>
      </c>
      <c r="AA36" s="4" t="s">
        <v>7</v>
      </c>
      <c r="AB36" s="6">
        <v>2200</v>
      </c>
      <c r="AC36" s="4" t="s">
        <v>7</v>
      </c>
      <c r="AD36" s="7">
        <v>2</v>
      </c>
      <c r="AE36" s="15" t="s">
        <v>8</v>
      </c>
      <c r="AF36" s="665">
        <v>12.794414086974053</v>
      </c>
      <c r="AG36" s="285">
        <f>INDEX(Калькулятор!$H$49:$BF$49,MATCH(AB36,Калькулятор!$H$41:$BF$41,0))</f>
        <v>702.79650000000004</v>
      </c>
      <c r="AH36" s="672">
        <v>20577.132581712423</v>
      </c>
      <c r="AI36" s="672">
        <v>15834.12248989744</v>
      </c>
      <c r="AJ36" s="673">
        <f t="shared" ref="AJ36:AJ52" si="10">AH36+AI36</f>
        <v>36411.255071609863</v>
      </c>
      <c r="AK36" s="3" t="str">
        <f t="shared" si="4"/>
        <v>Wtherm</v>
      </c>
      <c r="AL36" s="4" t="s">
        <v>7</v>
      </c>
      <c r="AM36" s="16" t="s">
        <v>79</v>
      </c>
      <c r="AN36" s="4" t="s">
        <v>7</v>
      </c>
      <c r="AO36" s="4">
        <v>110</v>
      </c>
      <c r="AP36" s="4" t="s">
        <v>7</v>
      </c>
      <c r="AQ36" s="4">
        <v>180</v>
      </c>
      <c r="AR36" s="4" t="s">
        <v>7</v>
      </c>
      <c r="AS36" s="6">
        <v>2200</v>
      </c>
      <c r="AT36" s="4" t="s">
        <v>7</v>
      </c>
      <c r="AU36" s="7">
        <v>2</v>
      </c>
      <c r="AV36" s="15" t="s">
        <v>8</v>
      </c>
      <c r="AW36" s="665">
        <v>13.50188999897405</v>
      </c>
      <c r="AX36" s="285">
        <f>INDEX(Калькулятор!$H$56:$BF$56,MATCH(AS36,Калькулятор!$H$41:$BF$41,0))</f>
        <v>876.70530290087993</v>
      </c>
      <c r="AY36" s="672">
        <v>21497.073603886111</v>
      </c>
      <c r="AZ36" s="672">
        <v>15834.12248989744</v>
      </c>
      <c r="BA36" s="673">
        <f t="shared" si="5"/>
        <v>37331.196093783554</v>
      </c>
      <c r="BB36" s="3" t="str">
        <f t="shared" si="6"/>
        <v>Wtherm</v>
      </c>
      <c r="BC36" s="4" t="s">
        <v>7</v>
      </c>
      <c r="BD36" s="16" t="s">
        <v>79</v>
      </c>
      <c r="BE36" s="4" t="s">
        <v>7</v>
      </c>
      <c r="BF36" s="4">
        <v>140</v>
      </c>
      <c r="BG36" s="4" t="s">
        <v>7</v>
      </c>
      <c r="BH36" s="4">
        <v>180</v>
      </c>
      <c r="BI36" s="4" t="s">
        <v>7</v>
      </c>
      <c r="BJ36" s="6">
        <v>2200</v>
      </c>
      <c r="BK36" s="4" t="s">
        <v>7</v>
      </c>
      <c r="BL36" s="4">
        <v>4</v>
      </c>
      <c r="BM36" s="14" t="s">
        <v>9</v>
      </c>
      <c r="BN36" s="665">
        <v>16.793882092459903</v>
      </c>
      <c r="BO36" s="285">
        <f>INDEX(Калькулятор!$H$63:$BF$63,MATCH(BJ36,Калькулятор!$H$41:$BF$41,0))</f>
        <v>1295.9736734999999</v>
      </c>
      <c r="BP36" s="672">
        <v>32845.229730241255</v>
      </c>
      <c r="BQ36" s="672">
        <v>15834.12248989744</v>
      </c>
      <c r="BR36" s="673">
        <f t="shared" si="7"/>
        <v>48679.352220138695</v>
      </c>
      <c r="BS36" s="3" t="str">
        <f t="shared" si="8"/>
        <v>Wtherm</v>
      </c>
      <c r="BT36" s="4" t="s">
        <v>7</v>
      </c>
      <c r="BU36" s="16" t="s">
        <v>79</v>
      </c>
      <c r="BV36" s="4" t="s">
        <v>7</v>
      </c>
      <c r="BW36" s="4">
        <v>180</v>
      </c>
      <c r="BX36" s="4" t="s">
        <v>7</v>
      </c>
      <c r="BY36" s="4">
        <v>180</v>
      </c>
      <c r="BZ36" s="4" t="s">
        <v>7</v>
      </c>
      <c r="CA36" s="6">
        <v>2200</v>
      </c>
      <c r="CB36" s="4" t="s">
        <v>7</v>
      </c>
      <c r="CC36" s="4">
        <v>4</v>
      </c>
      <c r="CD36" s="14" t="s">
        <v>9</v>
      </c>
      <c r="CE36" s="665">
        <v>18.208833916459902</v>
      </c>
      <c r="CF36" s="285">
        <f>INDEX(Калькулятор!$H$77:$BF$77,MATCH(CA36,Калькулятор!$H$41:$BF$41,0))</f>
        <v>1483.9905795</v>
      </c>
      <c r="CG36" s="672">
        <v>34700.205524588615</v>
      </c>
      <c r="CH36" s="672">
        <v>15834.12248989744</v>
      </c>
      <c r="CI36" s="673">
        <f t="shared" si="9"/>
        <v>50534.328014486055</v>
      </c>
    </row>
    <row r="37" spans="2:87" ht="16.5" thickBot="1" x14ac:dyDescent="0.3">
      <c r="B37" s="846"/>
      <c r="C37" s="3" t="str">
        <f t="shared" si="1"/>
        <v>Wtherm</v>
      </c>
      <c r="D37" s="4" t="s">
        <v>7</v>
      </c>
      <c r="E37" s="16" t="s">
        <v>79</v>
      </c>
      <c r="F37" s="4" t="s">
        <v>7</v>
      </c>
      <c r="G37" s="4">
        <v>75</v>
      </c>
      <c r="H37" s="4" t="s">
        <v>7</v>
      </c>
      <c r="I37" s="4">
        <v>180</v>
      </c>
      <c r="J37" s="4" t="s">
        <v>7</v>
      </c>
      <c r="K37" s="6">
        <v>2250</v>
      </c>
      <c r="L37" s="4" t="s">
        <v>7</v>
      </c>
      <c r="M37" s="7">
        <v>2</v>
      </c>
      <c r="N37" s="53" t="s">
        <v>8</v>
      </c>
      <c r="O37" s="665">
        <v>12.513037314175117</v>
      </c>
      <c r="P37" s="285">
        <f>INDEX(Калькулятор!$H$42:$BF$42,MATCH(K37,Калькулятор!$H$41:$BF$41,0))</f>
        <v>515.18309999999997</v>
      </c>
      <c r="Q37" s="672">
        <v>20309.849216324743</v>
      </c>
      <c r="R37" s="672">
        <v>16128.523342076924</v>
      </c>
      <c r="S37" s="673">
        <f t="shared" si="2"/>
        <v>36438.372558401665</v>
      </c>
      <c r="T37" s="3" t="str">
        <f t="shared" si="3"/>
        <v>Wtherm</v>
      </c>
      <c r="U37" s="4" t="s">
        <v>7</v>
      </c>
      <c r="V37" s="16" t="s">
        <v>79</v>
      </c>
      <c r="W37" s="4" t="s">
        <v>7</v>
      </c>
      <c r="X37" s="4">
        <v>90</v>
      </c>
      <c r="Y37" s="4" t="s">
        <v>7</v>
      </c>
      <c r="Z37" s="4">
        <v>180</v>
      </c>
      <c r="AA37" s="4" t="s">
        <v>7</v>
      </c>
      <c r="AB37" s="6">
        <v>2250</v>
      </c>
      <c r="AC37" s="4" t="s">
        <v>7</v>
      </c>
      <c r="AD37" s="7">
        <v>2</v>
      </c>
      <c r="AE37" s="15" t="s">
        <v>8</v>
      </c>
      <c r="AF37" s="665">
        <v>13.053158448175118</v>
      </c>
      <c r="AG37" s="285">
        <f>INDEX(Калькулятор!$H$49:$BF$49,MATCH(AB37,Калькулятор!$H$41:$BF$41,0))</f>
        <v>721.79099999999994</v>
      </c>
      <c r="AH37" s="672">
        <v>20989.092423317506</v>
      </c>
      <c r="AI37" s="672">
        <v>16128.523342076924</v>
      </c>
      <c r="AJ37" s="673">
        <f t="shared" si="10"/>
        <v>37117.615765394432</v>
      </c>
      <c r="AK37" s="3" t="str">
        <f t="shared" si="4"/>
        <v>Wtherm</v>
      </c>
      <c r="AL37" s="4" t="s">
        <v>7</v>
      </c>
      <c r="AM37" s="16" t="s">
        <v>79</v>
      </c>
      <c r="AN37" s="4" t="s">
        <v>7</v>
      </c>
      <c r="AO37" s="4">
        <v>110</v>
      </c>
      <c r="AP37" s="4" t="s">
        <v>7</v>
      </c>
      <c r="AQ37" s="4">
        <v>180</v>
      </c>
      <c r="AR37" s="4" t="s">
        <v>7</v>
      </c>
      <c r="AS37" s="6">
        <v>2250</v>
      </c>
      <c r="AT37" s="4" t="s">
        <v>7</v>
      </c>
      <c r="AU37" s="7">
        <v>2</v>
      </c>
      <c r="AV37" s="15" t="s">
        <v>8</v>
      </c>
      <c r="AW37" s="665">
        <v>13.773319960175119</v>
      </c>
      <c r="AX37" s="285">
        <f>INDEX(Калькулятор!$H$56:$BF$56,MATCH(AS37,Калькулятор!$H$41:$BF$41,0))</f>
        <v>900.40004081711993</v>
      </c>
      <c r="AY37" s="672">
        <v>21924.937532641186</v>
      </c>
      <c r="AZ37" s="672">
        <v>16128.523342076924</v>
      </c>
      <c r="BA37" s="673">
        <f t="shared" si="5"/>
        <v>38053.460874718112</v>
      </c>
      <c r="BB37" s="3" t="str">
        <f t="shared" si="6"/>
        <v>Wtherm</v>
      </c>
      <c r="BC37" s="4" t="s">
        <v>7</v>
      </c>
      <c r="BD37" s="16" t="s">
        <v>79</v>
      </c>
      <c r="BE37" s="4" t="s">
        <v>7</v>
      </c>
      <c r="BF37" s="4">
        <v>140</v>
      </c>
      <c r="BG37" s="4" t="s">
        <v>7</v>
      </c>
      <c r="BH37" s="4">
        <v>180</v>
      </c>
      <c r="BI37" s="4" t="s">
        <v>7</v>
      </c>
      <c r="BJ37" s="6">
        <v>2250</v>
      </c>
      <c r="BK37" s="4" t="s">
        <v>7</v>
      </c>
      <c r="BL37" s="4">
        <v>4</v>
      </c>
      <c r="BM37" s="14" t="s">
        <v>9</v>
      </c>
      <c r="BN37" s="665">
        <v>17.140210627236392</v>
      </c>
      <c r="BO37" s="285">
        <f>INDEX(Калькулятор!$H$63:$BF$63,MATCH(BJ37,Калькулятор!$H$41:$BF$41,0))</f>
        <v>1330.9999889999999</v>
      </c>
      <c r="BP37" s="672">
        <v>33546.039227618072</v>
      </c>
      <c r="BQ37" s="672">
        <v>16128.523342076924</v>
      </c>
      <c r="BR37" s="673">
        <f t="shared" si="7"/>
        <v>49674.562569694994</v>
      </c>
      <c r="BS37" s="3" t="str">
        <f t="shared" si="8"/>
        <v>Wtherm</v>
      </c>
      <c r="BT37" s="4" t="s">
        <v>7</v>
      </c>
      <c r="BU37" s="16" t="s">
        <v>79</v>
      </c>
      <c r="BV37" s="4" t="s">
        <v>7</v>
      </c>
      <c r="BW37" s="4">
        <v>180</v>
      </c>
      <c r="BX37" s="4" t="s">
        <v>7</v>
      </c>
      <c r="BY37" s="4">
        <v>180</v>
      </c>
      <c r="BZ37" s="4" t="s">
        <v>7</v>
      </c>
      <c r="CA37" s="6">
        <v>2250</v>
      </c>
      <c r="CB37" s="4" t="s">
        <v>7</v>
      </c>
      <c r="CC37" s="4">
        <v>4</v>
      </c>
      <c r="CD37" s="14" t="s">
        <v>9</v>
      </c>
      <c r="CE37" s="665">
        <v>18.58053365123639</v>
      </c>
      <c r="CF37" s="285">
        <f>INDEX(Калькулятор!$H$77:$BF$77,MATCH(CA37,Калькулятор!$H$41:$BF$41,0))</f>
        <v>1524.0984329999999</v>
      </c>
      <c r="CG37" s="672">
        <v>35432.823196265439</v>
      </c>
      <c r="CH37" s="672">
        <v>16128.523342076924</v>
      </c>
      <c r="CI37" s="673">
        <f t="shared" si="9"/>
        <v>51561.346538342361</v>
      </c>
    </row>
    <row r="38" spans="2:87" ht="16.5" thickBot="1" x14ac:dyDescent="0.3">
      <c r="B38" s="846"/>
      <c r="C38" s="3" t="str">
        <f t="shared" si="1"/>
        <v>Wtherm</v>
      </c>
      <c r="D38" s="4" t="s">
        <v>7</v>
      </c>
      <c r="E38" s="16" t="s">
        <v>79</v>
      </c>
      <c r="F38" s="4" t="s">
        <v>7</v>
      </c>
      <c r="G38" s="4">
        <v>75</v>
      </c>
      <c r="H38" s="4" t="s">
        <v>7</v>
      </c>
      <c r="I38" s="4">
        <v>180</v>
      </c>
      <c r="J38" s="4" t="s">
        <v>7</v>
      </c>
      <c r="K38" s="6">
        <v>2300</v>
      </c>
      <c r="L38" s="4" t="s">
        <v>7</v>
      </c>
      <c r="M38" s="7">
        <v>2</v>
      </c>
      <c r="N38" s="53" t="s">
        <v>8</v>
      </c>
      <c r="O38" s="665">
        <v>12.793375475376186</v>
      </c>
      <c r="P38" s="285">
        <f>INDEX(Калькулятор!$H$42:$BF$42,MATCH(K38,Калькулятор!$H$41:$BF$41,0))</f>
        <v>528.74054999999998</v>
      </c>
      <c r="Q38" s="672">
        <v>20709.880992567323</v>
      </c>
      <c r="R38" s="672">
        <v>16652.924194256419</v>
      </c>
      <c r="S38" s="673">
        <f t="shared" si="2"/>
        <v>37362.805186823738</v>
      </c>
      <c r="T38" s="3" t="str">
        <f t="shared" si="3"/>
        <v>Wtherm</v>
      </c>
      <c r="U38" s="4" t="s">
        <v>7</v>
      </c>
      <c r="V38" s="16" t="s">
        <v>79</v>
      </c>
      <c r="W38" s="4" t="s">
        <v>7</v>
      </c>
      <c r="X38" s="4">
        <v>90</v>
      </c>
      <c r="Y38" s="4" t="s">
        <v>7</v>
      </c>
      <c r="Z38" s="4">
        <v>180</v>
      </c>
      <c r="AA38" s="4" t="s">
        <v>7</v>
      </c>
      <c r="AB38" s="6">
        <v>2300</v>
      </c>
      <c r="AC38" s="4" t="s">
        <v>7</v>
      </c>
      <c r="AD38" s="7">
        <v>2</v>
      </c>
      <c r="AE38" s="15" t="s">
        <v>8</v>
      </c>
      <c r="AF38" s="665">
        <v>13.343010809376183</v>
      </c>
      <c r="AG38" s="285">
        <f>INDEX(Калькулятор!$H$49:$BF$49,MATCH(AB38,Калькулятор!$H$41:$BF$41,0))</f>
        <v>740.78549999999996</v>
      </c>
      <c r="AH38" s="672">
        <v>21401.052264922586</v>
      </c>
      <c r="AI38" s="672">
        <v>16652.924194256419</v>
      </c>
      <c r="AJ38" s="673">
        <f t="shared" si="10"/>
        <v>38053.976459179001</v>
      </c>
      <c r="AK38" s="3" t="str">
        <f t="shared" si="4"/>
        <v>Wtherm</v>
      </c>
      <c r="AL38" s="4" t="s">
        <v>7</v>
      </c>
      <c r="AM38" s="16" t="s">
        <v>79</v>
      </c>
      <c r="AN38" s="4" t="s">
        <v>7</v>
      </c>
      <c r="AO38" s="4">
        <v>110</v>
      </c>
      <c r="AP38" s="4" t="s">
        <v>7</v>
      </c>
      <c r="AQ38" s="4">
        <v>180</v>
      </c>
      <c r="AR38" s="4" t="s">
        <v>7</v>
      </c>
      <c r="AS38" s="6">
        <v>2300</v>
      </c>
      <c r="AT38" s="4" t="s">
        <v>7</v>
      </c>
      <c r="AU38" s="7">
        <v>2</v>
      </c>
      <c r="AV38" s="15" t="s">
        <v>8</v>
      </c>
      <c r="AW38" s="665">
        <v>14.075857921376185</v>
      </c>
      <c r="AX38" s="285">
        <f>INDEX(Калькулятор!$H$56:$BF$56,MATCH(AS38,Калькулятор!$H$41:$BF$41,0))</f>
        <v>924.09477873335993</v>
      </c>
      <c r="AY38" s="672">
        <v>22352.801461396266</v>
      </c>
      <c r="AZ38" s="672">
        <v>16652.924194256419</v>
      </c>
      <c r="BA38" s="673">
        <f t="shared" si="5"/>
        <v>39005.725655652685</v>
      </c>
      <c r="BB38" s="3" t="str">
        <f t="shared" si="6"/>
        <v>Wtherm</v>
      </c>
      <c r="BC38" s="4" t="s">
        <v>7</v>
      </c>
      <c r="BD38" s="16" t="s">
        <v>79</v>
      </c>
      <c r="BE38" s="4" t="s">
        <v>7</v>
      </c>
      <c r="BF38" s="4">
        <v>140</v>
      </c>
      <c r="BG38" s="4" t="s">
        <v>7</v>
      </c>
      <c r="BH38" s="4">
        <v>180</v>
      </c>
      <c r="BI38" s="4" t="s">
        <v>7</v>
      </c>
      <c r="BJ38" s="6">
        <v>2300</v>
      </c>
      <c r="BK38" s="4" t="s">
        <v>7</v>
      </c>
      <c r="BL38" s="4">
        <v>4</v>
      </c>
      <c r="BM38" s="14" t="s">
        <v>9</v>
      </c>
      <c r="BN38" s="665">
        <v>17.517647162012885</v>
      </c>
      <c r="BO38" s="285">
        <f>INDEX(Калькулятор!$H$63:$BF$63,MATCH(BJ38,Калькулятор!$H$41:$BF$41,0))</f>
        <v>1366.0263044999999</v>
      </c>
      <c r="BP38" s="672">
        <v>34246.848724994896</v>
      </c>
      <c r="BQ38" s="672">
        <v>16652.924194256419</v>
      </c>
      <c r="BR38" s="673">
        <f t="shared" si="7"/>
        <v>50899.772919251314</v>
      </c>
      <c r="BS38" s="3" t="str">
        <f t="shared" si="8"/>
        <v>Wtherm</v>
      </c>
      <c r="BT38" s="4" t="s">
        <v>7</v>
      </c>
      <c r="BU38" s="16" t="s">
        <v>79</v>
      </c>
      <c r="BV38" s="4" t="s">
        <v>7</v>
      </c>
      <c r="BW38" s="4">
        <v>180</v>
      </c>
      <c r="BX38" s="4" t="s">
        <v>7</v>
      </c>
      <c r="BY38" s="4">
        <v>180</v>
      </c>
      <c r="BZ38" s="4" t="s">
        <v>7</v>
      </c>
      <c r="CA38" s="6">
        <v>2300</v>
      </c>
      <c r="CB38" s="4" t="s">
        <v>7</v>
      </c>
      <c r="CC38" s="4">
        <v>4</v>
      </c>
      <c r="CD38" s="14" t="s">
        <v>9</v>
      </c>
      <c r="CE38" s="665">
        <v>18.983341386012885</v>
      </c>
      <c r="CF38" s="285">
        <f>INDEX(Калькулятор!$H$77:$BF$77,MATCH(CA38,Калькулятор!$H$41:$BF$41,0))</f>
        <v>1564.2062864999998</v>
      </c>
      <c r="CG38" s="672">
        <v>36165.440867942256</v>
      </c>
      <c r="CH38" s="672">
        <v>16652.924194256419</v>
      </c>
      <c r="CI38" s="673">
        <f t="shared" si="9"/>
        <v>52818.365062198674</v>
      </c>
    </row>
    <row r="39" spans="2:87" ht="16.5" thickBot="1" x14ac:dyDescent="0.3">
      <c r="B39" s="846"/>
      <c r="C39" s="3" t="str">
        <f t="shared" si="1"/>
        <v>Wtherm</v>
      </c>
      <c r="D39" s="4" t="s">
        <v>7</v>
      </c>
      <c r="E39" s="16" t="s">
        <v>79</v>
      </c>
      <c r="F39" s="4" t="s">
        <v>7</v>
      </c>
      <c r="G39" s="4">
        <v>75</v>
      </c>
      <c r="H39" s="4" t="s">
        <v>7</v>
      </c>
      <c r="I39" s="4">
        <v>180</v>
      </c>
      <c r="J39" s="4" t="s">
        <v>7</v>
      </c>
      <c r="K39" s="6">
        <v>2350</v>
      </c>
      <c r="L39" s="4" t="s">
        <v>7</v>
      </c>
      <c r="M39" s="7">
        <v>2</v>
      </c>
      <c r="N39" s="53" t="s">
        <v>8</v>
      </c>
      <c r="O39" s="665">
        <v>13.042605636577253</v>
      </c>
      <c r="P39" s="285">
        <f>INDEX(Калькулятор!$H$42:$BF$42,MATCH(K39,Калькулятор!$H$41:$BF$41,0))</f>
        <v>542.298</v>
      </c>
      <c r="Q39" s="672">
        <v>21109.912768809896</v>
      </c>
      <c r="R39" s="672">
        <v>16947.325046435897</v>
      </c>
      <c r="S39" s="673">
        <f t="shared" si="2"/>
        <v>38057.237815245797</v>
      </c>
      <c r="T39" s="3" t="str">
        <f t="shared" si="3"/>
        <v>Wtherm</v>
      </c>
      <c r="U39" s="4" t="s">
        <v>7</v>
      </c>
      <c r="V39" s="16" t="s">
        <v>79</v>
      </c>
      <c r="W39" s="4" t="s">
        <v>7</v>
      </c>
      <c r="X39" s="4">
        <v>90</v>
      </c>
      <c r="Y39" s="4" t="s">
        <v>7</v>
      </c>
      <c r="Z39" s="4">
        <v>180</v>
      </c>
      <c r="AA39" s="4" t="s">
        <v>7</v>
      </c>
      <c r="AB39" s="6">
        <v>2350</v>
      </c>
      <c r="AC39" s="4" t="s">
        <v>7</v>
      </c>
      <c r="AD39" s="7">
        <v>2</v>
      </c>
      <c r="AE39" s="15" t="s">
        <v>8</v>
      </c>
      <c r="AF39" s="665">
        <v>13.601755170577253</v>
      </c>
      <c r="AG39" s="285">
        <f>INDEX(Калькулятор!$H$49:$BF$49,MATCH(AB39,Калькулятор!$H$41:$BF$41,0))</f>
        <v>759.78</v>
      </c>
      <c r="AH39" s="672">
        <v>21813.012106527662</v>
      </c>
      <c r="AI39" s="672">
        <v>16947.325046435897</v>
      </c>
      <c r="AJ39" s="673">
        <f t="shared" si="10"/>
        <v>38760.337152963562</v>
      </c>
      <c r="AK39" s="3" t="str">
        <f t="shared" si="4"/>
        <v>Wtherm</v>
      </c>
      <c r="AL39" s="4" t="s">
        <v>7</v>
      </c>
      <c r="AM39" s="16" t="s">
        <v>79</v>
      </c>
      <c r="AN39" s="4" t="s">
        <v>7</v>
      </c>
      <c r="AO39" s="4">
        <v>110</v>
      </c>
      <c r="AP39" s="4" t="s">
        <v>7</v>
      </c>
      <c r="AQ39" s="4">
        <v>180</v>
      </c>
      <c r="AR39" s="4" t="s">
        <v>7</v>
      </c>
      <c r="AS39" s="6">
        <v>2350</v>
      </c>
      <c r="AT39" s="4" t="s">
        <v>7</v>
      </c>
      <c r="AU39" s="7">
        <v>2</v>
      </c>
      <c r="AV39" s="15" t="s">
        <v>8</v>
      </c>
      <c r="AW39" s="665">
        <v>14.347287882577252</v>
      </c>
      <c r="AX39" s="285">
        <f>INDEX(Калькулятор!$H$56:$BF$56,MATCH(AS39,Калькулятор!$H$41:$BF$41,0))</f>
        <v>947.78951664959993</v>
      </c>
      <c r="AY39" s="672">
        <v>22780.665390151342</v>
      </c>
      <c r="AZ39" s="672">
        <v>16947.325046435897</v>
      </c>
      <c r="BA39" s="673">
        <f t="shared" si="5"/>
        <v>39727.990436587235</v>
      </c>
      <c r="BB39" s="3" t="str">
        <f t="shared" si="6"/>
        <v>Wtherm</v>
      </c>
      <c r="BC39" s="4" t="s">
        <v>7</v>
      </c>
      <c r="BD39" s="16" t="s">
        <v>79</v>
      </c>
      <c r="BE39" s="4" t="s">
        <v>7</v>
      </c>
      <c r="BF39" s="4">
        <v>140</v>
      </c>
      <c r="BG39" s="4" t="s">
        <v>7</v>
      </c>
      <c r="BH39" s="4">
        <v>180</v>
      </c>
      <c r="BI39" s="4" t="s">
        <v>7</v>
      </c>
      <c r="BJ39" s="6">
        <v>2350</v>
      </c>
      <c r="BK39" s="4" t="s">
        <v>7</v>
      </c>
      <c r="BL39" s="4">
        <v>4</v>
      </c>
      <c r="BM39" s="14" t="s">
        <v>9</v>
      </c>
      <c r="BN39" s="665">
        <v>17.863975696789375</v>
      </c>
      <c r="BO39" s="285">
        <f>INDEX(Калькулятор!$H$63:$BF$63,MATCH(BJ39,Калькулятор!$H$41:$BF$41,0))</f>
        <v>1401.0526199999999</v>
      </c>
      <c r="BP39" s="672">
        <v>34947.658222371712</v>
      </c>
      <c r="BQ39" s="672">
        <v>16947.325046435897</v>
      </c>
      <c r="BR39" s="673">
        <f t="shared" si="7"/>
        <v>51894.983268807613</v>
      </c>
      <c r="BS39" s="3" t="str">
        <f t="shared" si="8"/>
        <v>Wtherm</v>
      </c>
      <c r="BT39" s="4" t="s">
        <v>7</v>
      </c>
      <c r="BU39" s="16" t="s">
        <v>79</v>
      </c>
      <c r="BV39" s="4" t="s">
        <v>7</v>
      </c>
      <c r="BW39" s="4">
        <v>180</v>
      </c>
      <c r="BX39" s="4" t="s">
        <v>7</v>
      </c>
      <c r="BY39" s="4">
        <v>180</v>
      </c>
      <c r="BZ39" s="4" t="s">
        <v>7</v>
      </c>
      <c r="CA39" s="6">
        <v>2350</v>
      </c>
      <c r="CB39" s="4" t="s">
        <v>7</v>
      </c>
      <c r="CC39" s="4">
        <v>4</v>
      </c>
      <c r="CD39" s="14" t="s">
        <v>9</v>
      </c>
      <c r="CE39" s="665">
        <v>19.355041120789377</v>
      </c>
      <c r="CF39" s="285">
        <f>INDEX(Калькулятор!$H$77:$BF$77,MATCH(CA39,Калькулятор!$H$41:$BF$41,0))</f>
        <v>1604.31414</v>
      </c>
      <c r="CG39" s="672">
        <v>36898.058539619073</v>
      </c>
      <c r="CH39" s="672">
        <v>16947.325046435897</v>
      </c>
      <c r="CI39" s="673">
        <f t="shared" si="9"/>
        <v>53845.383586054973</v>
      </c>
    </row>
    <row r="40" spans="2:87" ht="16.5" thickBot="1" x14ac:dyDescent="0.3">
      <c r="B40" s="846"/>
      <c r="C40" s="3" t="str">
        <f t="shared" si="1"/>
        <v>Wtherm</v>
      </c>
      <c r="D40" s="4" t="s">
        <v>7</v>
      </c>
      <c r="E40" s="16" t="s">
        <v>79</v>
      </c>
      <c r="F40" s="4" t="s">
        <v>7</v>
      </c>
      <c r="G40" s="4">
        <v>75</v>
      </c>
      <c r="H40" s="4" t="s">
        <v>7</v>
      </c>
      <c r="I40" s="4">
        <v>180</v>
      </c>
      <c r="J40" s="4" t="s">
        <v>7</v>
      </c>
      <c r="K40" s="6">
        <v>2400</v>
      </c>
      <c r="L40" s="4" t="s">
        <v>7</v>
      </c>
      <c r="M40" s="7">
        <v>2</v>
      </c>
      <c r="N40" s="53" t="s">
        <v>8</v>
      </c>
      <c r="O40" s="665">
        <v>13.291835797778315</v>
      </c>
      <c r="P40" s="285">
        <f>INDEX(Калькулятор!$H$42:$BF$42,MATCH(K40,Калькулятор!$H$41:$BF$41,0))</f>
        <v>555.85544999999991</v>
      </c>
      <c r="Q40" s="672">
        <v>21509.94454505248</v>
      </c>
      <c r="R40" s="672">
        <v>17241.725898615387</v>
      </c>
      <c r="S40" s="673">
        <f t="shared" si="2"/>
        <v>38751.67044366787</v>
      </c>
      <c r="T40" s="3" t="str">
        <f t="shared" si="3"/>
        <v>Wtherm</v>
      </c>
      <c r="U40" s="4" t="s">
        <v>7</v>
      </c>
      <c r="V40" s="16" t="s">
        <v>79</v>
      </c>
      <c r="W40" s="4" t="s">
        <v>7</v>
      </c>
      <c r="X40" s="4">
        <v>90</v>
      </c>
      <c r="Y40" s="4" t="s">
        <v>7</v>
      </c>
      <c r="Z40" s="4">
        <v>180</v>
      </c>
      <c r="AA40" s="4" t="s">
        <v>7</v>
      </c>
      <c r="AB40" s="6">
        <v>2400</v>
      </c>
      <c r="AC40" s="4" t="s">
        <v>7</v>
      </c>
      <c r="AD40" s="7">
        <v>2</v>
      </c>
      <c r="AE40" s="15" t="s">
        <v>8</v>
      </c>
      <c r="AF40" s="665">
        <v>13.860499531778316</v>
      </c>
      <c r="AG40" s="285">
        <f>INDEX(Калькулятор!$H$49:$BF$49,MATCH(AB40,Калькулятор!$H$41:$BF$41,0))</f>
        <v>778.77449999999988</v>
      </c>
      <c r="AH40" s="672">
        <v>22224.971948132741</v>
      </c>
      <c r="AI40" s="672">
        <v>17241.725898615387</v>
      </c>
      <c r="AJ40" s="673">
        <f t="shared" si="10"/>
        <v>39466.697846748124</v>
      </c>
      <c r="AK40" s="3" t="str">
        <f t="shared" si="4"/>
        <v>Wtherm</v>
      </c>
      <c r="AL40" s="4" t="s">
        <v>7</v>
      </c>
      <c r="AM40" s="16" t="s">
        <v>79</v>
      </c>
      <c r="AN40" s="4" t="s">
        <v>7</v>
      </c>
      <c r="AO40" s="4">
        <v>110</v>
      </c>
      <c r="AP40" s="4" t="s">
        <v>7</v>
      </c>
      <c r="AQ40" s="4">
        <v>180</v>
      </c>
      <c r="AR40" s="4" t="s">
        <v>7</v>
      </c>
      <c r="AS40" s="6">
        <v>2400</v>
      </c>
      <c r="AT40" s="4" t="s">
        <v>7</v>
      </c>
      <c r="AU40" s="7">
        <v>2</v>
      </c>
      <c r="AV40" s="15" t="s">
        <v>8</v>
      </c>
      <c r="AW40" s="665">
        <v>14.618717843778317</v>
      </c>
      <c r="AX40" s="285">
        <f>INDEX(Калькулятор!$H$56:$BF$56,MATCH(AS40,Калькулятор!$H$41:$BF$41,0))</f>
        <v>971.48425456583982</v>
      </c>
      <c r="AY40" s="672">
        <v>23208.529318906421</v>
      </c>
      <c r="AZ40" s="672">
        <v>17241.725898615387</v>
      </c>
      <c r="BA40" s="673">
        <f t="shared" si="5"/>
        <v>40450.255217521808</v>
      </c>
      <c r="BB40" s="3" t="str">
        <f t="shared" si="6"/>
        <v>Wtherm</v>
      </c>
      <c r="BC40" s="4" t="s">
        <v>7</v>
      </c>
      <c r="BD40" s="16" t="s">
        <v>79</v>
      </c>
      <c r="BE40" s="4" t="s">
        <v>7</v>
      </c>
      <c r="BF40" s="4">
        <v>140</v>
      </c>
      <c r="BG40" s="4" t="s">
        <v>7</v>
      </c>
      <c r="BH40" s="4">
        <v>180</v>
      </c>
      <c r="BI40" s="4" t="s">
        <v>7</v>
      </c>
      <c r="BJ40" s="6">
        <v>2400</v>
      </c>
      <c r="BK40" s="4" t="s">
        <v>7</v>
      </c>
      <c r="BL40" s="4">
        <v>4</v>
      </c>
      <c r="BM40" s="14" t="s">
        <v>9</v>
      </c>
      <c r="BN40" s="665">
        <v>18.210304231565868</v>
      </c>
      <c r="BO40" s="285">
        <f>INDEX(Калькулятор!$H$63:$BF$63,MATCH(BJ40,Калькулятор!$H$41:$BF$41,0))</f>
        <v>1436.0789354999997</v>
      </c>
      <c r="BP40" s="672">
        <v>35648.467719748536</v>
      </c>
      <c r="BQ40" s="672">
        <v>17241.725898615387</v>
      </c>
      <c r="BR40" s="673">
        <f t="shared" si="7"/>
        <v>52890.193618363919</v>
      </c>
      <c r="BS40" s="3" t="str">
        <f t="shared" si="8"/>
        <v>Wtherm</v>
      </c>
      <c r="BT40" s="4" t="s">
        <v>7</v>
      </c>
      <c r="BU40" s="16" t="s">
        <v>79</v>
      </c>
      <c r="BV40" s="4" t="s">
        <v>7</v>
      </c>
      <c r="BW40" s="4">
        <v>180</v>
      </c>
      <c r="BX40" s="4" t="s">
        <v>7</v>
      </c>
      <c r="BY40" s="4">
        <v>180</v>
      </c>
      <c r="BZ40" s="4" t="s">
        <v>7</v>
      </c>
      <c r="CA40" s="6">
        <v>2400</v>
      </c>
      <c r="CB40" s="4" t="s">
        <v>7</v>
      </c>
      <c r="CC40" s="4">
        <v>4</v>
      </c>
      <c r="CD40" s="14" t="s">
        <v>9</v>
      </c>
      <c r="CE40" s="665">
        <v>19.726740855565865</v>
      </c>
      <c r="CF40" s="285">
        <f>INDEX(Калькулятор!$H$77:$BF$77,MATCH(CA40,Калькулятор!$H$41:$BF$41,0))</f>
        <v>1644.4219934999999</v>
      </c>
      <c r="CG40" s="672">
        <v>37630.676211295897</v>
      </c>
      <c r="CH40" s="672">
        <v>17241.725898615387</v>
      </c>
      <c r="CI40" s="673">
        <f t="shared" si="9"/>
        <v>54872.402109911287</v>
      </c>
    </row>
    <row r="41" spans="2:87" ht="16.5" thickBot="1" x14ac:dyDescent="0.3">
      <c r="B41" s="846"/>
      <c r="C41" s="3" t="str">
        <f t="shared" si="1"/>
        <v>Wtherm</v>
      </c>
      <c r="D41" s="4" t="s">
        <v>7</v>
      </c>
      <c r="E41" s="16" t="s">
        <v>79</v>
      </c>
      <c r="F41" s="4" t="s">
        <v>7</v>
      </c>
      <c r="G41" s="4">
        <v>75</v>
      </c>
      <c r="H41" s="4" t="s">
        <v>7</v>
      </c>
      <c r="I41" s="4">
        <v>180</v>
      </c>
      <c r="J41" s="4" t="s">
        <v>7</v>
      </c>
      <c r="K41" s="6">
        <v>2450</v>
      </c>
      <c r="L41" s="4" t="s">
        <v>7</v>
      </c>
      <c r="M41" s="7">
        <v>2</v>
      </c>
      <c r="N41" s="53" t="s">
        <v>8</v>
      </c>
      <c r="O41" s="665">
        <v>13.541065958979383</v>
      </c>
      <c r="P41" s="285">
        <f>INDEX(Калькулятор!$H$42:$BF$42,MATCH(K41,Калькулятор!$H$41:$BF$41,0))</f>
        <v>569.41290000000004</v>
      </c>
      <c r="Q41" s="672">
        <v>21909.976321295064</v>
      </c>
      <c r="R41" s="672">
        <v>17536.126750794872</v>
      </c>
      <c r="S41" s="673">
        <f t="shared" si="2"/>
        <v>39446.103072089936</v>
      </c>
      <c r="T41" s="3" t="str">
        <f t="shared" si="3"/>
        <v>Wtherm</v>
      </c>
      <c r="U41" s="4" t="s">
        <v>7</v>
      </c>
      <c r="V41" s="16" t="s">
        <v>79</v>
      </c>
      <c r="W41" s="4" t="s">
        <v>7</v>
      </c>
      <c r="X41" s="4">
        <v>90</v>
      </c>
      <c r="Y41" s="4" t="s">
        <v>7</v>
      </c>
      <c r="Z41" s="4">
        <v>180</v>
      </c>
      <c r="AA41" s="4" t="s">
        <v>7</v>
      </c>
      <c r="AB41" s="6">
        <v>2450</v>
      </c>
      <c r="AC41" s="4" t="s">
        <v>7</v>
      </c>
      <c r="AD41" s="7">
        <v>2</v>
      </c>
      <c r="AE41" s="15" t="s">
        <v>8</v>
      </c>
      <c r="AF41" s="665">
        <v>14.119243892979384</v>
      </c>
      <c r="AG41" s="285">
        <f>INDEX(Калькулятор!$H$49:$BF$49,MATCH(AB41,Калькулятор!$H$41:$BF$41,0))</f>
        <v>797.76900000000001</v>
      </c>
      <c r="AH41" s="672">
        <v>22636.931789737821</v>
      </c>
      <c r="AI41" s="672">
        <v>17536.126750794872</v>
      </c>
      <c r="AJ41" s="673">
        <f t="shared" si="10"/>
        <v>40173.058540532693</v>
      </c>
      <c r="AK41" s="3" t="str">
        <f t="shared" si="4"/>
        <v>Wtherm</v>
      </c>
      <c r="AL41" s="4" t="s">
        <v>7</v>
      </c>
      <c r="AM41" s="16" t="s">
        <v>79</v>
      </c>
      <c r="AN41" s="4" t="s">
        <v>7</v>
      </c>
      <c r="AO41" s="4">
        <v>110</v>
      </c>
      <c r="AP41" s="4" t="s">
        <v>7</v>
      </c>
      <c r="AQ41" s="4">
        <v>180</v>
      </c>
      <c r="AR41" s="4" t="s">
        <v>7</v>
      </c>
      <c r="AS41" s="6">
        <v>2450</v>
      </c>
      <c r="AT41" s="4" t="s">
        <v>7</v>
      </c>
      <c r="AU41" s="7">
        <v>2</v>
      </c>
      <c r="AV41" s="15" t="s">
        <v>8</v>
      </c>
      <c r="AW41" s="665">
        <v>14.890147804979383</v>
      </c>
      <c r="AX41" s="285">
        <f>INDEX(Калькулятор!$H$56:$BF$56,MATCH(AS41,Калькулятор!$H$41:$BF$41,0))</f>
        <v>995.17899248207993</v>
      </c>
      <c r="AY41" s="672">
        <v>23636.393247661508</v>
      </c>
      <c r="AZ41" s="672">
        <v>17536.126750794872</v>
      </c>
      <c r="BA41" s="673">
        <f t="shared" si="5"/>
        <v>41172.519998456381</v>
      </c>
      <c r="BB41" s="3" t="str">
        <f t="shared" si="6"/>
        <v>Wtherm</v>
      </c>
      <c r="BC41" s="4" t="s">
        <v>7</v>
      </c>
      <c r="BD41" s="16" t="s">
        <v>79</v>
      </c>
      <c r="BE41" s="4" t="s">
        <v>7</v>
      </c>
      <c r="BF41" s="4">
        <v>140</v>
      </c>
      <c r="BG41" s="4" t="s">
        <v>7</v>
      </c>
      <c r="BH41" s="4">
        <v>180</v>
      </c>
      <c r="BI41" s="4" t="s">
        <v>7</v>
      </c>
      <c r="BJ41" s="6">
        <v>2450</v>
      </c>
      <c r="BK41" s="4" t="s">
        <v>7</v>
      </c>
      <c r="BL41" s="4">
        <v>4</v>
      </c>
      <c r="BM41" s="14" t="s">
        <v>9</v>
      </c>
      <c r="BN41" s="665">
        <v>18.556632766342361</v>
      </c>
      <c r="BO41" s="285">
        <f>INDEX(Калькулятор!$H$63:$BF$63,MATCH(BJ41,Калькулятор!$H$41:$BF$41,0))</f>
        <v>1471.105251</v>
      </c>
      <c r="BP41" s="672">
        <v>36349.277217125345</v>
      </c>
      <c r="BQ41" s="672">
        <v>17536.126750794872</v>
      </c>
      <c r="BR41" s="673">
        <f t="shared" si="7"/>
        <v>53885.403967920218</v>
      </c>
      <c r="BS41" s="3" t="str">
        <f t="shared" si="8"/>
        <v>Wtherm</v>
      </c>
      <c r="BT41" s="4" t="s">
        <v>7</v>
      </c>
      <c r="BU41" s="16" t="s">
        <v>79</v>
      </c>
      <c r="BV41" s="4" t="s">
        <v>7</v>
      </c>
      <c r="BW41" s="4">
        <v>180</v>
      </c>
      <c r="BX41" s="4" t="s">
        <v>7</v>
      </c>
      <c r="BY41" s="4">
        <v>180</v>
      </c>
      <c r="BZ41" s="4" t="s">
        <v>7</v>
      </c>
      <c r="CA41" s="6">
        <v>2450</v>
      </c>
      <c r="CB41" s="4" t="s">
        <v>7</v>
      </c>
      <c r="CC41" s="4">
        <v>4</v>
      </c>
      <c r="CD41" s="14" t="s">
        <v>9</v>
      </c>
      <c r="CE41" s="665">
        <v>20.09844059034236</v>
      </c>
      <c r="CF41" s="285">
        <f>INDEX(Калькулятор!$H$77:$BF$77,MATCH(CA41,Калькулятор!$H$41:$BF$41,0))</f>
        <v>1684.529847</v>
      </c>
      <c r="CG41" s="672">
        <v>38363.293882972714</v>
      </c>
      <c r="CH41" s="672">
        <v>17536.126750794872</v>
      </c>
      <c r="CI41" s="673">
        <f t="shared" si="9"/>
        <v>55899.420633767586</v>
      </c>
    </row>
    <row r="42" spans="2:87" ht="16.5" thickBot="1" x14ac:dyDescent="0.3">
      <c r="B42" s="846"/>
      <c r="C42" s="3" t="str">
        <f t="shared" si="1"/>
        <v>Wtherm</v>
      </c>
      <c r="D42" s="4" t="s">
        <v>7</v>
      </c>
      <c r="E42" s="16" t="s">
        <v>79</v>
      </c>
      <c r="F42" s="4" t="s">
        <v>7</v>
      </c>
      <c r="G42" s="4">
        <v>75</v>
      </c>
      <c r="H42" s="4" t="s">
        <v>7</v>
      </c>
      <c r="I42" s="4">
        <v>180</v>
      </c>
      <c r="J42" s="4" t="s">
        <v>7</v>
      </c>
      <c r="K42" s="6">
        <v>2500</v>
      </c>
      <c r="L42" s="4" t="s">
        <v>7</v>
      </c>
      <c r="M42" s="7">
        <v>2</v>
      </c>
      <c r="N42" s="53" t="s">
        <v>8</v>
      </c>
      <c r="O42" s="665">
        <v>13.82140412018045</v>
      </c>
      <c r="P42" s="285">
        <f>INDEX(Калькулятор!$H$42:$BF$42,MATCH(K42,Калькулятор!$H$41:$BF$41,0))</f>
        <v>582.97034999999994</v>
      </c>
      <c r="Q42" s="672">
        <v>22316.131157537642</v>
      </c>
      <c r="R42" s="672">
        <v>18060.527602974362</v>
      </c>
      <c r="S42" s="673">
        <f t="shared" si="2"/>
        <v>40376.658760512</v>
      </c>
      <c r="T42" s="3" t="str">
        <f t="shared" si="3"/>
        <v>Wtherm</v>
      </c>
      <c r="U42" s="4" t="s">
        <v>7</v>
      </c>
      <c r="V42" s="16" t="s">
        <v>79</v>
      </c>
      <c r="W42" s="4" t="s">
        <v>7</v>
      </c>
      <c r="X42" s="4">
        <v>90</v>
      </c>
      <c r="Y42" s="4" t="s">
        <v>7</v>
      </c>
      <c r="Z42" s="4">
        <v>180</v>
      </c>
      <c r="AA42" s="4" t="s">
        <v>7</v>
      </c>
      <c r="AB42" s="6">
        <v>2500</v>
      </c>
      <c r="AC42" s="4" t="s">
        <v>7</v>
      </c>
      <c r="AD42" s="7">
        <v>2</v>
      </c>
      <c r="AE42" s="15" t="s">
        <v>8</v>
      </c>
      <c r="AF42" s="665">
        <v>14.409096254180451</v>
      </c>
      <c r="AG42" s="285">
        <f>INDEX(Калькулятор!$H$49:$BF$49,MATCH(AB42,Калькулятор!$H$41:$BF$41,0))</f>
        <v>816.76349999999991</v>
      </c>
      <c r="AH42" s="672">
        <v>23055.374871342901</v>
      </c>
      <c r="AI42" s="672">
        <v>18060.527602974362</v>
      </c>
      <c r="AJ42" s="673">
        <f t="shared" si="10"/>
        <v>41115.902474317263</v>
      </c>
      <c r="AK42" s="3" t="str">
        <f t="shared" si="4"/>
        <v>Wtherm</v>
      </c>
      <c r="AL42" s="4" t="s">
        <v>7</v>
      </c>
      <c r="AM42" s="16" t="s">
        <v>79</v>
      </c>
      <c r="AN42" s="4" t="s">
        <v>7</v>
      </c>
      <c r="AO42" s="4">
        <v>110</v>
      </c>
      <c r="AP42" s="4" t="s">
        <v>7</v>
      </c>
      <c r="AQ42" s="4">
        <v>180</v>
      </c>
      <c r="AR42" s="4" t="s">
        <v>7</v>
      </c>
      <c r="AS42" s="6">
        <v>2500</v>
      </c>
      <c r="AT42" s="4" t="s">
        <v>7</v>
      </c>
      <c r="AU42" s="7">
        <v>2</v>
      </c>
      <c r="AV42" s="15" t="s">
        <v>8</v>
      </c>
      <c r="AW42" s="665">
        <v>15.19268576618045</v>
      </c>
      <c r="AX42" s="285">
        <f>INDEX(Калькулятор!$H$56:$BF$56,MATCH(AS42,Калькулятор!$H$41:$BF$41,0))</f>
        <v>1018.8737303983199</v>
      </c>
      <c r="AY42" s="672">
        <v>24071.220656416583</v>
      </c>
      <c r="AZ42" s="672">
        <v>18060.527602974362</v>
      </c>
      <c r="BA42" s="673">
        <f t="shared" si="5"/>
        <v>42131.748259390944</v>
      </c>
      <c r="BB42" s="3" t="str">
        <f t="shared" si="6"/>
        <v>Wtherm</v>
      </c>
      <c r="BC42" s="4" t="s">
        <v>7</v>
      </c>
      <c r="BD42" s="16" t="s">
        <v>79</v>
      </c>
      <c r="BE42" s="4" t="s">
        <v>7</v>
      </c>
      <c r="BF42" s="4">
        <v>140</v>
      </c>
      <c r="BG42" s="4" t="s">
        <v>7</v>
      </c>
      <c r="BH42" s="4">
        <v>180</v>
      </c>
      <c r="BI42" s="4" t="s">
        <v>7</v>
      </c>
      <c r="BJ42" s="6">
        <v>2500</v>
      </c>
      <c r="BK42" s="4" t="s">
        <v>7</v>
      </c>
      <c r="BL42" s="4">
        <v>4</v>
      </c>
      <c r="BM42" s="14" t="s">
        <v>9</v>
      </c>
      <c r="BN42" s="665">
        <v>18.93406930111885</v>
      </c>
      <c r="BO42" s="285">
        <f>INDEX(Калькулятор!$H$63:$BF$63,MATCH(BJ42,Калькулятор!$H$41:$BF$41,0))</f>
        <v>1506.1315665</v>
      </c>
      <c r="BP42" s="672">
        <v>37057.770554502174</v>
      </c>
      <c r="BQ42" s="672">
        <v>18060.527602974362</v>
      </c>
      <c r="BR42" s="673">
        <f t="shared" si="7"/>
        <v>55118.298157476536</v>
      </c>
      <c r="BS42" s="3" t="str">
        <f t="shared" si="8"/>
        <v>Wtherm</v>
      </c>
      <c r="BT42" s="4" t="s">
        <v>7</v>
      </c>
      <c r="BU42" s="16" t="s">
        <v>79</v>
      </c>
      <c r="BV42" s="4" t="s">
        <v>7</v>
      </c>
      <c r="BW42" s="4">
        <v>180</v>
      </c>
      <c r="BX42" s="4" t="s">
        <v>7</v>
      </c>
      <c r="BY42" s="4">
        <v>180</v>
      </c>
      <c r="BZ42" s="4" t="s">
        <v>7</v>
      </c>
      <c r="CA42" s="6">
        <v>2500</v>
      </c>
      <c r="CB42" s="4" t="s">
        <v>7</v>
      </c>
      <c r="CC42" s="4">
        <v>4</v>
      </c>
      <c r="CD42" s="14" t="s">
        <v>9</v>
      </c>
      <c r="CE42" s="665">
        <v>20.501248325118851</v>
      </c>
      <c r="CF42" s="285">
        <f>INDEX(Калькулятор!$H$77:$BF$77,MATCH(CA42,Калькулятор!$H$41:$BF$41,0))</f>
        <v>1724.6377004999999</v>
      </c>
      <c r="CG42" s="672">
        <v>39104.555874649544</v>
      </c>
      <c r="CH42" s="672">
        <v>18060.527602974362</v>
      </c>
      <c r="CI42" s="673">
        <f t="shared" si="9"/>
        <v>57165.083477623906</v>
      </c>
    </row>
    <row r="43" spans="2:87" ht="16.5" thickBot="1" x14ac:dyDescent="0.3">
      <c r="B43" s="846"/>
      <c r="C43" s="3" t="str">
        <f t="shared" si="1"/>
        <v>Wtherm</v>
      </c>
      <c r="D43" s="4" t="s">
        <v>7</v>
      </c>
      <c r="E43" s="16" t="s">
        <v>79</v>
      </c>
      <c r="F43" s="4" t="s">
        <v>7</v>
      </c>
      <c r="G43" s="4">
        <v>75</v>
      </c>
      <c r="H43" s="4" t="s">
        <v>7</v>
      </c>
      <c r="I43" s="4">
        <v>180</v>
      </c>
      <c r="J43" s="4" t="s">
        <v>7</v>
      </c>
      <c r="K43" s="6">
        <v>2550</v>
      </c>
      <c r="L43" s="4" t="s">
        <v>7</v>
      </c>
      <c r="M43" s="7">
        <v>2</v>
      </c>
      <c r="N43" s="53" t="s">
        <v>8</v>
      </c>
      <c r="O43" s="665">
        <v>14.070634281381517</v>
      </c>
      <c r="P43" s="285">
        <f>INDEX(Калькулятор!$H$42:$BF$42,MATCH(K43,Калькулятор!$H$41:$BF$41,0))</f>
        <v>596.52780000000007</v>
      </c>
      <c r="Q43" s="672">
        <v>22716.162933780215</v>
      </c>
      <c r="R43" s="672">
        <v>18354.928455153848</v>
      </c>
      <c r="S43" s="673">
        <f t="shared" si="2"/>
        <v>41071.091388934059</v>
      </c>
      <c r="T43" s="3" t="str">
        <f t="shared" si="3"/>
        <v>Wtherm</v>
      </c>
      <c r="U43" s="4" t="s">
        <v>7</v>
      </c>
      <c r="V43" s="16" t="s">
        <v>79</v>
      </c>
      <c r="W43" s="4" t="s">
        <v>7</v>
      </c>
      <c r="X43" s="4">
        <v>90</v>
      </c>
      <c r="Y43" s="4" t="s">
        <v>7</v>
      </c>
      <c r="Z43" s="4">
        <v>180</v>
      </c>
      <c r="AA43" s="4" t="s">
        <v>7</v>
      </c>
      <c r="AB43" s="6">
        <v>2550</v>
      </c>
      <c r="AC43" s="4" t="s">
        <v>7</v>
      </c>
      <c r="AD43" s="7">
        <v>2</v>
      </c>
      <c r="AE43" s="15" t="s">
        <v>8</v>
      </c>
      <c r="AF43" s="665">
        <v>14.667840615381516</v>
      </c>
      <c r="AG43" s="285">
        <f>INDEX(Калькулятор!$H$49:$BF$49,MATCH(AB43,Калькулятор!$H$41:$BF$41,0))</f>
        <v>835.75800000000004</v>
      </c>
      <c r="AH43" s="672">
        <v>23467.334712947981</v>
      </c>
      <c r="AI43" s="672">
        <v>18354.928455153848</v>
      </c>
      <c r="AJ43" s="673">
        <f t="shared" si="10"/>
        <v>41822.263168101825</v>
      </c>
      <c r="AK43" s="3" t="str">
        <f t="shared" si="4"/>
        <v>Wtherm</v>
      </c>
      <c r="AL43" s="4" t="s">
        <v>7</v>
      </c>
      <c r="AM43" s="16" t="s">
        <v>79</v>
      </c>
      <c r="AN43" s="4" t="s">
        <v>7</v>
      </c>
      <c r="AO43" s="4">
        <v>110</v>
      </c>
      <c r="AP43" s="4" t="s">
        <v>7</v>
      </c>
      <c r="AQ43" s="4">
        <v>180</v>
      </c>
      <c r="AR43" s="4" t="s">
        <v>7</v>
      </c>
      <c r="AS43" s="6">
        <v>2550</v>
      </c>
      <c r="AT43" s="4" t="s">
        <v>7</v>
      </c>
      <c r="AU43" s="7">
        <v>2</v>
      </c>
      <c r="AV43" s="15" t="s">
        <v>8</v>
      </c>
      <c r="AW43" s="665">
        <v>15.464115727381516</v>
      </c>
      <c r="AX43" s="285">
        <f>INDEX(Калькулятор!$H$56:$BF$56,MATCH(AS43,Калькулятор!$H$41:$BF$41,0))</f>
        <v>1042.5684683145601</v>
      </c>
      <c r="AY43" s="672">
        <v>24499.084585171662</v>
      </c>
      <c r="AZ43" s="672">
        <v>18354.928455153848</v>
      </c>
      <c r="BA43" s="673">
        <f t="shared" si="5"/>
        <v>42854.01304032551</v>
      </c>
      <c r="BB43" s="3" t="str">
        <f t="shared" si="6"/>
        <v>Wtherm</v>
      </c>
      <c r="BC43" s="4" t="s">
        <v>7</v>
      </c>
      <c r="BD43" s="16" t="s">
        <v>79</v>
      </c>
      <c r="BE43" s="4" t="s">
        <v>7</v>
      </c>
      <c r="BF43" s="4">
        <v>140</v>
      </c>
      <c r="BG43" s="4" t="s">
        <v>7</v>
      </c>
      <c r="BH43" s="4">
        <v>180</v>
      </c>
      <c r="BI43" s="4" t="s">
        <v>7</v>
      </c>
      <c r="BJ43" s="6">
        <v>2550</v>
      </c>
      <c r="BK43" s="4" t="s">
        <v>7</v>
      </c>
      <c r="BL43" s="4">
        <v>4</v>
      </c>
      <c r="BM43" s="14" t="s">
        <v>9</v>
      </c>
      <c r="BN43" s="665">
        <v>19.280397835895343</v>
      </c>
      <c r="BO43" s="285">
        <f>INDEX(Калькулятор!$H$63:$BF$63,MATCH(BJ43,Калькулятор!$H$41:$BF$41,0))</f>
        <v>1541.157882</v>
      </c>
      <c r="BP43" s="672">
        <v>37758.580051878984</v>
      </c>
      <c r="BQ43" s="672">
        <v>18354.928455153848</v>
      </c>
      <c r="BR43" s="673">
        <f t="shared" si="7"/>
        <v>56113.508507032835</v>
      </c>
      <c r="BS43" s="3" t="str">
        <f t="shared" si="8"/>
        <v>Wtherm</v>
      </c>
      <c r="BT43" s="4" t="s">
        <v>7</v>
      </c>
      <c r="BU43" s="16" t="s">
        <v>79</v>
      </c>
      <c r="BV43" s="4" t="s">
        <v>7</v>
      </c>
      <c r="BW43" s="4">
        <v>180</v>
      </c>
      <c r="BX43" s="4" t="s">
        <v>7</v>
      </c>
      <c r="BY43" s="4">
        <v>180</v>
      </c>
      <c r="BZ43" s="4" t="s">
        <v>7</v>
      </c>
      <c r="CA43" s="6">
        <v>2550</v>
      </c>
      <c r="CB43" s="4" t="s">
        <v>7</v>
      </c>
      <c r="CC43" s="4">
        <v>4</v>
      </c>
      <c r="CD43" s="14" t="s">
        <v>9</v>
      </c>
      <c r="CE43" s="665">
        <v>20.872948059895343</v>
      </c>
      <c r="CF43" s="285">
        <f>INDEX(Калькулятор!$H$77:$BF$77,MATCH(CA43,Калькулятор!$H$41:$BF$41,0))</f>
        <v>1764.7455540000001</v>
      </c>
      <c r="CG43" s="672">
        <v>39837.173546326347</v>
      </c>
      <c r="CH43" s="672">
        <v>18354.928455153848</v>
      </c>
      <c r="CI43" s="673">
        <f t="shared" si="9"/>
        <v>58192.102001480191</v>
      </c>
    </row>
    <row r="44" spans="2:87" ht="16.5" thickBot="1" x14ac:dyDescent="0.3">
      <c r="B44" s="846"/>
      <c r="C44" s="3" t="str">
        <f t="shared" si="1"/>
        <v>Wtherm</v>
      </c>
      <c r="D44" s="7" t="s">
        <v>7</v>
      </c>
      <c r="E44" s="16" t="s">
        <v>79</v>
      </c>
      <c r="F44" s="7" t="s">
        <v>7</v>
      </c>
      <c r="G44" s="4">
        <v>75</v>
      </c>
      <c r="H44" s="7" t="s">
        <v>7</v>
      </c>
      <c r="I44" s="4">
        <v>180</v>
      </c>
      <c r="J44" s="7" t="s">
        <v>7</v>
      </c>
      <c r="K44" s="6">
        <v>2600</v>
      </c>
      <c r="L44" s="7" t="s">
        <v>7</v>
      </c>
      <c r="M44" s="7">
        <v>2</v>
      </c>
      <c r="N44" s="53" t="s">
        <v>8</v>
      </c>
      <c r="O44" s="665">
        <v>14.319864442582585</v>
      </c>
      <c r="P44" s="285">
        <f>INDEX(Калькулятор!$H$42:$BF$42,MATCH(K44,Калькулятор!$H$41:$BF$41,0))</f>
        <v>610.08524999999997</v>
      </c>
      <c r="Q44" s="672">
        <v>23116.194710022792</v>
      </c>
      <c r="R44" s="672">
        <v>18649.329307333337</v>
      </c>
      <c r="S44" s="673">
        <f t="shared" si="2"/>
        <v>41765.524017356132</v>
      </c>
      <c r="T44" s="3" t="str">
        <f t="shared" si="3"/>
        <v>Wtherm</v>
      </c>
      <c r="U44" s="7" t="s">
        <v>7</v>
      </c>
      <c r="V44" s="16" t="s">
        <v>79</v>
      </c>
      <c r="W44" s="7" t="s">
        <v>7</v>
      </c>
      <c r="X44" s="4">
        <v>90</v>
      </c>
      <c r="Y44" s="7" t="s">
        <v>7</v>
      </c>
      <c r="Z44" s="4">
        <v>180</v>
      </c>
      <c r="AA44" s="7" t="s">
        <v>7</v>
      </c>
      <c r="AB44" s="6">
        <v>2600</v>
      </c>
      <c r="AC44" s="7" t="s">
        <v>7</v>
      </c>
      <c r="AD44" s="7">
        <v>2</v>
      </c>
      <c r="AE44" s="15" t="s">
        <v>8</v>
      </c>
      <c r="AF44" s="665">
        <v>14.926584976582582</v>
      </c>
      <c r="AG44" s="285">
        <f>INDEX(Калькулятор!$H$49:$BF$49,MATCH(AB44,Калькулятор!$H$41:$BF$41,0))</f>
        <v>854.75249999999994</v>
      </c>
      <c r="AH44" s="672">
        <v>23879.294554553057</v>
      </c>
      <c r="AI44" s="672">
        <v>18649.329307333337</v>
      </c>
      <c r="AJ44" s="673">
        <f t="shared" si="10"/>
        <v>42528.623861886394</v>
      </c>
      <c r="AK44" s="3" t="str">
        <f t="shared" si="4"/>
        <v>Wtherm</v>
      </c>
      <c r="AL44" s="7" t="s">
        <v>7</v>
      </c>
      <c r="AM44" s="16" t="s">
        <v>79</v>
      </c>
      <c r="AN44" s="7" t="s">
        <v>7</v>
      </c>
      <c r="AO44" s="4">
        <v>110</v>
      </c>
      <c r="AP44" s="7" t="s">
        <v>7</v>
      </c>
      <c r="AQ44" s="4">
        <v>180</v>
      </c>
      <c r="AR44" s="7" t="s">
        <v>7</v>
      </c>
      <c r="AS44" s="6">
        <v>2600</v>
      </c>
      <c r="AT44" s="7" t="s">
        <v>7</v>
      </c>
      <c r="AU44" s="7">
        <v>2</v>
      </c>
      <c r="AV44" s="15" t="s">
        <v>8</v>
      </c>
      <c r="AW44" s="665">
        <v>15.735545688582585</v>
      </c>
      <c r="AX44" s="285">
        <f>INDEX(Калькулятор!$H$56:$BF$56,MATCH(AS44,Калькулятор!$H$41:$BF$41,0))</f>
        <v>1066.2632062307998</v>
      </c>
      <c r="AY44" s="672">
        <v>24926.948513926738</v>
      </c>
      <c r="AZ44" s="672">
        <v>18649.329307333337</v>
      </c>
      <c r="BA44" s="673">
        <f t="shared" si="5"/>
        <v>43576.277821260075</v>
      </c>
      <c r="BB44" s="3" t="str">
        <f t="shared" si="6"/>
        <v>Wtherm</v>
      </c>
      <c r="BC44" s="7" t="s">
        <v>7</v>
      </c>
      <c r="BD44" s="16" t="s">
        <v>79</v>
      </c>
      <c r="BE44" s="7" t="s">
        <v>7</v>
      </c>
      <c r="BF44" s="4">
        <v>140</v>
      </c>
      <c r="BG44" s="7" t="s">
        <v>7</v>
      </c>
      <c r="BH44" s="4">
        <v>180</v>
      </c>
      <c r="BI44" s="7" t="s">
        <v>7</v>
      </c>
      <c r="BJ44" s="6">
        <v>2600</v>
      </c>
      <c r="BK44" s="7" t="s">
        <v>7</v>
      </c>
      <c r="BL44" s="4">
        <v>4</v>
      </c>
      <c r="BM44" s="14" t="s">
        <v>9</v>
      </c>
      <c r="BN44" s="665">
        <v>19.626726370671832</v>
      </c>
      <c r="BO44" s="285">
        <f>INDEX(Калькулятор!$H$63:$BF$63,MATCH(BJ44,Калькулятор!$H$41:$BF$41,0))</f>
        <v>1576.1841975</v>
      </c>
      <c r="BP44" s="672">
        <v>38459.389549255815</v>
      </c>
      <c r="BQ44" s="672">
        <v>18649.329307333337</v>
      </c>
      <c r="BR44" s="673">
        <f t="shared" si="7"/>
        <v>57108.718856589156</v>
      </c>
      <c r="BS44" s="3" t="str">
        <f t="shared" si="8"/>
        <v>Wtherm</v>
      </c>
      <c r="BT44" s="7" t="s">
        <v>7</v>
      </c>
      <c r="BU44" s="16" t="s">
        <v>79</v>
      </c>
      <c r="BV44" s="7" t="s">
        <v>7</v>
      </c>
      <c r="BW44" s="4">
        <v>180</v>
      </c>
      <c r="BX44" s="7" t="s">
        <v>7</v>
      </c>
      <c r="BY44" s="4">
        <v>180</v>
      </c>
      <c r="BZ44" s="7" t="s">
        <v>7</v>
      </c>
      <c r="CA44" s="6">
        <v>2600</v>
      </c>
      <c r="CB44" s="7" t="s">
        <v>7</v>
      </c>
      <c r="CC44" s="4">
        <v>4</v>
      </c>
      <c r="CD44" s="14" t="s">
        <v>9</v>
      </c>
      <c r="CE44" s="665">
        <v>21.244647794671835</v>
      </c>
      <c r="CF44" s="285">
        <f>INDEX(Калькулятор!$H$77:$BF$77,MATCH(CA44,Калькулятор!$H$41:$BF$41,0))</f>
        <v>1804.8534075</v>
      </c>
      <c r="CG44" s="672">
        <v>40569.791218003178</v>
      </c>
      <c r="CH44" s="672">
        <v>18649.329307333337</v>
      </c>
      <c r="CI44" s="673">
        <f t="shared" si="9"/>
        <v>59219.120525336519</v>
      </c>
    </row>
    <row r="45" spans="2:87" ht="16.5" thickBot="1" x14ac:dyDescent="0.3">
      <c r="B45" s="846"/>
      <c r="C45" s="3" t="str">
        <f t="shared" si="1"/>
        <v>Wtherm</v>
      </c>
      <c r="D45" s="4" t="s">
        <v>7</v>
      </c>
      <c r="E45" s="16" t="s">
        <v>79</v>
      </c>
      <c r="F45" s="4" t="s">
        <v>7</v>
      </c>
      <c r="G45" s="4">
        <v>75</v>
      </c>
      <c r="H45" s="4" t="s">
        <v>7</v>
      </c>
      <c r="I45" s="4">
        <v>180</v>
      </c>
      <c r="J45" s="4" t="s">
        <v>7</v>
      </c>
      <c r="K45" s="6">
        <v>2650</v>
      </c>
      <c r="L45" s="4" t="s">
        <v>7</v>
      </c>
      <c r="M45" s="7">
        <v>2</v>
      </c>
      <c r="N45" s="53" t="s">
        <v>8</v>
      </c>
      <c r="O45" s="665">
        <v>14.56909460378365</v>
      </c>
      <c r="P45" s="285">
        <f>INDEX(Калькулятор!$H$42:$BF$42,MATCH(K45,Калькулятор!$H$41:$BF$41,0))</f>
        <v>623.64269999999999</v>
      </c>
      <c r="Q45" s="672">
        <v>23516.226486265376</v>
      </c>
      <c r="R45" s="672">
        <v>18943.730159512823</v>
      </c>
      <c r="S45" s="673">
        <f t="shared" si="2"/>
        <v>42459.956645778198</v>
      </c>
      <c r="T45" s="3" t="str">
        <f t="shared" si="3"/>
        <v>Wtherm</v>
      </c>
      <c r="U45" s="4" t="s">
        <v>7</v>
      </c>
      <c r="V45" s="16" t="s">
        <v>79</v>
      </c>
      <c r="W45" s="4" t="s">
        <v>7</v>
      </c>
      <c r="X45" s="4">
        <v>90</v>
      </c>
      <c r="Y45" s="4" t="s">
        <v>7</v>
      </c>
      <c r="Z45" s="4">
        <v>180</v>
      </c>
      <c r="AA45" s="4" t="s">
        <v>7</v>
      </c>
      <c r="AB45" s="6">
        <v>2650</v>
      </c>
      <c r="AC45" s="4" t="s">
        <v>7</v>
      </c>
      <c r="AD45" s="7">
        <v>2</v>
      </c>
      <c r="AE45" s="15" t="s">
        <v>8</v>
      </c>
      <c r="AF45" s="665">
        <v>15.185329337783649</v>
      </c>
      <c r="AG45" s="285">
        <f>INDEX(Калькулятор!$H$49:$BF$49,MATCH(AB45,Калькулятор!$H$41:$BF$41,0))</f>
        <v>873.74699999999996</v>
      </c>
      <c r="AH45" s="672">
        <v>24291.254396158136</v>
      </c>
      <c r="AI45" s="672">
        <v>18943.730159512823</v>
      </c>
      <c r="AJ45" s="673">
        <f t="shared" si="10"/>
        <v>43234.984555670962</v>
      </c>
      <c r="AK45" s="3" t="str">
        <f t="shared" si="4"/>
        <v>Wtherm</v>
      </c>
      <c r="AL45" s="4" t="s">
        <v>7</v>
      </c>
      <c r="AM45" s="16" t="s">
        <v>79</v>
      </c>
      <c r="AN45" s="4" t="s">
        <v>7</v>
      </c>
      <c r="AO45" s="4">
        <v>110</v>
      </c>
      <c r="AP45" s="4" t="s">
        <v>7</v>
      </c>
      <c r="AQ45" s="4">
        <v>180</v>
      </c>
      <c r="AR45" s="4" t="s">
        <v>7</v>
      </c>
      <c r="AS45" s="6">
        <v>2650</v>
      </c>
      <c r="AT45" s="4" t="s">
        <v>7</v>
      </c>
      <c r="AU45" s="7">
        <v>2</v>
      </c>
      <c r="AV45" s="15" t="s">
        <v>8</v>
      </c>
      <c r="AW45" s="665">
        <v>16.006975649783652</v>
      </c>
      <c r="AX45" s="285">
        <f>INDEX(Калькулятор!$H$56:$BF$56,MATCH(AS45,Калькулятор!$H$41:$BF$41,0))</f>
        <v>1089.9579441470398</v>
      </c>
      <c r="AY45" s="672">
        <v>25354.812442681818</v>
      </c>
      <c r="AZ45" s="672">
        <v>18943.730159512823</v>
      </c>
      <c r="BA45" s="673">
        <f t="shared" si="5"/>
        <v>44298.54260219464</v>
      </c>
      <c r="BB45" s="3" t="str">
        <f t="shared" si="6"/>
        <v>Wtherm</v>
      </c>
      <c r="BC45" s="4" t="s">
        <v>7</v>
      </c>
      <c r="BD45" s="16" t="s">
        <v>79</v>
      </c>
      <c r="BE45" s="4" t="s">
        <v>7</v>
      </c>
      <c r="BF45" s="4">
        <v>140</v>
      </c>
      <c r="BG45" s="4" t="s">
        <v>7</v>
      </c>
      <c r="BH45" s="4">
        <v>180</v>
      </c>
      <c r="BI45" s="4" t="s">
        <v>7</v>
      </c>
      <c r="BJ45" s="6">
        <v>2650</v>
      </c>
      <c r="BK45" s="4" t="s">
        <v>7</v>
      </c>
      <c r="BL45" s="4">
        <v>4</v>
      </c>
      <c r="BM45" s="14" t="s">
        <v>9</v>
      </c>
      <c r="BN45" s="665">
        <v>19.973054905448326</v>
      </c>
      <c r="BO45" s="285">
        <f>INDEX(Калькулятор!$H$63:$BF$63,MATCH(BJ45,Калькулятор!$H$41:$BF$41,0))</f>
        <v>1611.2105129999998</v>
      </c>
      <c r="BP45" s="672">
        <v>39160.199046632639</v>
      </c>
      <c r="BQ45" s="672">
        <v>18943.730159512823</v>
      </c>
      <c r="BR45" s="673">
        <f t="shared" si="7"/>
        <v>58103.929206145462</v>
      </c>
      <c r="BS45" s="3" t="str">
        <f t="shared" si="8"/>
        <v>Wtherm</v>
      </c>
      <c r="BT45" s="4" t="s">
        <v>7</v>
      </c>
      <c r="BU45" s="16" t="s">
        <v>79</v>
      </c>
      <c r="BV45" s="4" t="s">
        <v>7</v>
      </c>
      <c r="BW45" s="4">
        <v>180</v>
      </c>
      <c r="BX45" s="4" t="s">
        <v>7</v>
      </c>
      <c r="BY45" s="4">
        <v>180</v>
      </c>
      <c r="BZ45" s="4" t="s">
        <v>7</v>
      </c>
      <c r="CA45" s="6">
        <v>2650</v>
      </c>
      <c r="CB45" s="4" t="s">
        <v>7</v>
      </c>
      <c r="CC45" s="4">
        <v>4</v>
      </c>
      <c r="CD45" s="14" t="s">
        <v>9</v>
      </c>
      <c r="CE45" s="665">
        <v>21.616347529448326</v>
      </c>
      <c r="CF45" s="285">
        <f>INDEX(Калькулятор!$H$77:$BF$77,MATCH(CA45,Калькулятор!$H$41:$BF$41,0))</f>
        <v>1844.9612609999997</v>
      </c>
      <c r="CG45" s="672">
        <v>41302.408889679995</v>
      </c>
      <c r="CH45" s="672">
        <v>18943.730159512823</v>
      </c>
      <c r="CI45" s="673">
        <f t="shared" si="9"/>
        <v>60246.139049192818</v>
      </c>
    </row>
    <row r="46" spans="2:87" ht="16.5" thickBot="1" x14ac:dyDescent="0.3">
      <c r="B46" s="846"/>
      <c r="C46" s="3" t="str">
        <f t="shared" si="1"/>
        <v>Wtherm</v>
      </c>
      <c r="D46" s="4" t="s">
        <v>7</v>
      </c>
      <c r="E46" s="16" t="s">
        <v>79</v>
      </c>
      <c r="F46" s="4" t="s">
        <v>7</v>
      </c>
      <c r="G46" s="4">
        <v>75</v>
      </c>
      <c r="H46" s="4" t="s">
        <v>7</v>
      </c>
      <c r="I46" s="4">
        <v>180</v>
      </c>
      <c r="J46" s="4" t="s">
        <v>7</v>
      </c>
      <c r="K46" s="6">
        <v>2700</v>
      </c>
      <c r="L46" s="4" t="s">
        <v>7</v>
      </c>
      <c r="M46" s="7">
        <v>2</v>
      </c>
      <c r="N46" s="53" t="s">
        <v>8</v>
      </c>
      <c r="O46" s="665">
        <v>14.849432764984716</v>
      </c>
      <c r="P46" s="285">
        <f>INDEX(Калькулятор!$H$42:$BF$42,MATCH(K46,Калькулятор!$H$41:$BF$41,0))</f>
        <v>637.20015000000001</v>
      </c>
      <c r="Q46" s="672">
        <v>23916.258262507949</v>
      </c>
      <c r="R46" s="672">
        <v>19468.131011692309</v>
      </c>
      <c r="S46" s="673">
        <f t="shared" si="2"/>
        <v>43384.389274200257</v>
      </c>
      <c r="T46" s="3" t="str">
        <f t="shared" si="3"/>
        <v>Wtherm</v>
      </c>
      <c r="U46" s="4" t="s">
        <v>7</v>
      </c>
      <c r="V46" s="16" t="s">
        <v>79</v>
      </c>
      <c r="W46" s="4" t="s">
        <v>7</v>
      </c>
      <c r="X46" s="4">
        <v>90</v>
      </c>
      <c r="Y46" s="4" t="s">
        <v>7</v>
      </c>
      <c r="Z46" s="4">
        <v>180</v>
      </c>
      <c r="AA46" s="4" t="s">
        <v>7</v>
      </c>
      <c r="AB46" s="6">
        <v>2700</v>
      </c>
      <c r="AC46" s="4" t="s">
        <v>7</v>
      </c>
      <c r="AD46" s="7">
        <v>2</v>
      </c>
      <c r="AE46" s="15" t="s">
        <v>8</v>
      </c>
      <c r="AF46" s="665">
        <v>15.475181698984716</v>
      </c>
      <c r="AG46" s="285">
        <f>INDEX(Калькулятор!$H$49:$BF$49,MATCH(AB46,Калькулятор!$H$41:$BF$41,0))</f>
        <v>892.74149999999997</v>
      </c>
      <c r="AH46" s="672">
        <v>24703.214237763215</v>
      </c>
      <c r="AI46" s="672">
        <v>19468.131011692309</v>
      </c>
      <c r="AJ46" s="673">
        <f t="shared" si="10"/>
        <v>44171.345249455524</v>
      </c>
      <c r="AK46" s="3" t="str">
        <f t="shared" si="4"/>
        <v>Wtherm</v>
      </c>
      <c r="AL46" s="4" t="s">
        <v>7</v>
      </c>
      <c r="AM46" s="16" t="s">
        <v>79</v>
      </c>
      <c r="AN46" s="4" t="s">
        <v>7</v>
      </c>
      <c r="AO46" s="4">
        <v>110</v>
      </c>
      <c r="AP46" s="4" t="s">
        <v>7</v>
      </c>
      <c r="AQ46" s="4">
        <v>180</v>
      </c>
      <c r="AR46" s="4" t="s">
        <v>7</v>
      </c>
      <c r="AS46" s="6">
        <v>2700</v>
      </c>
      <c r="AT46" s="4" t="s">
        <v>7</v>
      </c>
      <c r="AU46" s="7">
        <v>2</v>
      </c>
      <c r="AV46" s="15" t="s">
        <v>8</v>
      </c>
      <c r="AW46" s="665">
        <v>16.309513610984716</v>
      </c>
      <c r="AX46" s="285">
        <f>INDEX(Калькулятор!$H$56:$BF$56,MATCH(AS46,Калькулятор!$H$41:$BF$41,0))</f>
        <v>1113.6526820632801</v>
      </c>
      <c r="AY46" s="672">
        <v>25782.676371436897</v>
      </c>
      <c r="AZ46" s="672">
        <v>19468.131011692309</v>
      </c>
      <c r="BA46" s="673">
        <f t="shared" si="5"/>
        <v>45250.807383129206</v>
      </c>
      <c r="BB46" s="3" t="str">
        <f t="shared" si="6"/>
        <v>Wtherm</v>
      </c>
      <c r="BC46" s="4" t="s">
        <v>7</v>
      </c>
      <c r="BD46" s="16" t="s">
        <v>79</v>
      </c>
      <c r="BE46" s="4" t="s">
        <v>7</v>
      </c>
      <c r="BF46" s="4">
        <v>140</v>
      </c>
      <c r="BG46" s="4" t="s">
        <v>7</v>
      </c>
      <c r="BH46" s="4">
        <v>180</v>
      </c>
      <c r="BI46" s="4" t="s">
        <v>7</v>
      </c>
      <c r="BJ46" s="6">
        <v>2700</v>
      </c>
      <c r="BK46" s="4" t="s">
        <v>7</v>
      </c>
      <c r="BL46" s="4">
        <v>4</v>
      </c>
      <c r="BM46" s="14" t="s">
        <v>9</v>
      </c>
      <c r="BN46" s="665">
        <v>20.350491440224818</v>
      </c>
      <c r="BO46" s="285">
        <f>INDEX(Калькулятор!$H$63:$BF$63,MATCH(BJ46,Калькулятор!$H$41:$BF$41,0))</f>
        <v>1646.2368285</v>
      </c>
      <c r="BP46" s="672">
        <v>39861.008544009441</v>
      </c>
      <c r="BQ46" s="672">
        <v>19468.131011692309</v>
      </c>
      <c r="BR46" s="673">
        <f t="shared" si="7"/>
        <v>59329.139555701753</v>
      </c>
      <c r="BS46" s="3" t="str">
        <f t="shared" si="8"/>
        <v>Wtherm</v>
      </c>
      <c r="BT46" s="4" t="s">
        <v>7</v>
      </c>
      <c r="BU46" s="16" t="s">
        <v>79</v>
      </c>
      <c r="BV46" s="4" t="s">
        <v>7</v>
      </c>
      <c r="BW46" s="4">
        <v>180</v>
      </c>
      <c r="BX46" s="4" t="s">
        <v>7</v>
      </c>
      <c r="BY46" s="4">
        <v>180</v>
      </c>
      <c r="BZ46" s="4" t="s">
        <v>7</v>
      </c>
      <c r="CA46" s="6">
        <v>2700</v>
      </c>
      <c r="CB46" s="4" t="s">
        <v>7</v>
      </c>
      <c r="CC46" s="4">
        <v>4</v>
      </c>
      <c r="CD46" s="14" t="s">
        <v>9</v>
      </c>
      <c r="CE46" s="665">
        <v>22.019155264224818</v>
      </c>
      <c r="CF46" s="285">
        <f>INDEX(Калькулятор!$H$77:$BF$77,MATCH(CA46,Калькулятор!$H$41:$BF$41,0))</f>
        <v>1885.0691145000001</v>
      </c>
      <c r="CG46" s="672">
        <v>42035.026561356804</v>
      </c>
      <c r="CH46" s="672">
        <v>19468.131011692309</v>
      </c>
      <c r="CI46" s="673">
        <f t="shared" si="9"/>
        <v>61503.157573049117</v>
      </c>
    </row>
    <row r="47" spans="2:87" ht="16.5" thickBot="1" x14ac:dyDescent="0.3">
      <c r="B47" s="846"/>
      <c r="C47" s="3" t="str">
        <f t="shared" si="1"/>
        <v>Wtherm</v>
      </c>
      <c r="D47" s="4" t="s">
        <v>7</v>
      </c>
      <c r="E47" s="16" t="s">
        <v>79</v>
      </c>
      <c r="F47" s="4" t="s">
        <v>7</v>
      </c>
      <c r="G47" s="4">
        <v>75</v>
      </c>
      <c r="H47" s="4" t="s">
        <v>7</v>
      </c>
      <c r="I47" s="4">
        <v>180</v>
      </c>
      <c r="J47" s="4" t="s">
        <v>7</v>
      </c>
      <c r="K47" s="6">
        <v>2750</v>
      </c>
      <c r="L47" s="4" t="s">
        <v>7</v>
      </c>
      <c r="M47" s="7">
        <v>2</v>
      </c>
      <c r="N47" s="53" t="s">
        <v>8</v>
      </c>
      <c r="O47" s="665">
        <v>15.098662926185783</v>
      </c>
      <c r="P47" s="285">
        <f>INDEX(Калькулятор!$H$42:$BF$42,MATCH(K47,Калькулятор!$H$41:$BF$41,0))</f>
        <v>650.75760000000002</v>
      </c>
      <c r="Q47" s="672">
        <v>24316.290038750536</v>
      </c>
      <c r="R47" s="672">
        <v>19762.531863871802</v>
      </c>
      <c r="S47" s="673">
        <f t="shared" si="2"/>
        <v>44078.821902622338</v>
      </c>
      <c r="T47" s="3" t="str">
        <f t="shared" si="3"/>
        <v>Wtherm</v>
      </c>
      <c r="U47" s="4" t="s">
        <v>7</v>
      </c>
      <c r="V47" s="16" t="s">
        <v>79</v>
      </c>
      <c r="W47" s="4" t="s">
        <v>7</v>
      </c>
      <c r="X47" s="4">
        <v>90</v>
      </c>
      <c r="Y47" s="4" t="s">
        <v>7</v>
      </c>
      <c r="Z47" s="4">
        <v>180</v>
      </c>
      <c r="AA47" s="4" t="s">
        <v>7</v>
      </c>
      <c r="AB47" s="6">
        <v>2750</v>
      </c>
      <c r="AC47" s="4" t="s">
        <v>7</v>
      </c>
      <c r="AD47" s="7">
        <v>2</v>
      </c>
      <c r="AE47" s="15" t="s">
        <v>8</v>
      </c>
      <c r="AF47" s="665">
        <v>15.733926060185784</v>
      </c>
      <c r="AG47" s="285">
        <f>INDEX(Калькулятор!$H$49:$BF$49,MATCH(AB47,Калькулятор!$H$41:$BF$41,0))</f>
        <v>911.73599999999999</v>
      </c>
      <c r="AH47" s="672">
        <v>25115.174079368295</v>
      </c>
      <c r="AI47" s="672">
        <v>19762.531863871802</v>
      </c>
      <c r="AJ47" s="673">
        <f t="shared" si="10"/>
        <v>44877.7059432401</v>
      </c>
      <c r="AK47" s="3" t="str">
        <f t="shared" si="4"/>
        <v>Wtherm</v>
      </c>
      <c r="AL47" s="4" t="s">
        <v>7</v>
      </c>
      <c r="AM47" s="16" t="s">
        <v>79</v>
      </c>
      <c r="AN47" s="4" t="s">
        <v>7</v>
      </c>
      <c r="AO47" s="4">
        <v>110</v>
      </c>
      <c r="AP47" s="4" t="s">
        <v>7</v>
      </c>
      <c r="AQ47" s="4">
        <v>180</v>
      </c>
      <c r="AR47" s="4" t="s">
        <v>7</v>
      </c>
      <c r="AS47" s="6">
        <v>2750</v>
      </c>
      <c r="AT47" s="4" t="s">
        <v>7</v>
      </c>
      <c r="AU47" s="7">
        <v>2</v>
      </c>
      <c r="AV47" s="15" t="s">
        <v>8</v>
      </c>
      <c r="AW47" s="665">
        <v>16.580943572185785</v>
      </c>
      <c r="AX47" s="285">
        <f>INDEX(Калькулятор!$H$56:$BF$56,MATCH(AS47,Калькулятор!$H$41:$BF$41,0))</f>
        <v>1137.3474199795198</v>
      </c>
      <c r="AY47" s="672">
        <v>26210.540300191977</v>
      </c>
      <c r="AZ47" s="672">
        <v>19762.531863871802</v>
      </c>
      <c r="BA47" s="673">
        <f t="shared" si="5"/>
        <v>45973.072164063778</v>
      </c>
      <c r="BB47" s="3" t="str">
        <f t="shared" si="6"/>
        <v>Wtherm</v>
      </c>
      <c r="BC47" s="4" t="s">
        <v>7</v>
      </c>
      <c r="BD47" s="16" t="s">
        <v>79</v>
      </c>
      <c r="BE47" s="4" t="s">
        <v>7</v>
      </c>
      <c r="BF47" s="4">
        <v>140</v>
      </c>
      <c r="BG47" s="4" t="s">
        <v>7</v>
      </c>
      <c r="BH47" s="4">
        <v>180</v>
      </c>
      <c r="BI47" s="4" t="s">
        <v>7</v>
      </c>
      <c r="BJ47" s="6">
        <v>2750</v>
      </c>
      <c r="BK47" s="4" t="s">
        <v>7</v>
      </c>
      <c r="BL47" s="4">
        <v>4</v>
      </c>
      <c r="BM47" s="14" t="s">
        <v>9</v>
      </c>
      <c r="BN47" s="665">
        <v>20.696819975001308</v>
      </c>
      <c r="BO47" s="285">
        <f>INDEX(Калькулятор!$H$63:$BF$63,MATCH(BJ47,Калькулятор!$H$41:$BF$41,0))</f>
        <v>1681.2631439999998</v>
      </c>
      <c r="BP47" s="672">
        <v>40561.818041386272</v>
      </c>
      <c r="BQ47" s="672">
        <v>19762.531863871802</v>
      </c>
      <c r="BR47" s="673">
        <f t="shared" si="7"/>
        <v>60324.349905258074</v>
      </c>
      <c r="BS47" s="3" t="str">
        <f t="shared" si="8"/>
        <v>Wtherm</v>
      </c>
      <c r="BT47" s="4" t="s">
        <v>7</v>
      </c>
      <c r="BU47" s="16" t="s">
        <v>79</v>
      </c>
      <c r="BV47" s="4" t="s">
        <v>7</v>
      </c>
      <c r="BW47" s="4">
        <v>180</v>
      </c>
      <c r="BX47" s="4" t="s">
        <v>7</v>
      </c>
      <c r="BY47" s="4">
        <v>180</v>
      </c>
      <c r="BZ47" s="4" t="s">
        <v>7</v>
      </c>
      <c r="CA47" s="6">
        <v>2750</v>
      </c>
      <c r="CB47" s="4" t="s">
        <v>7</v>
      </c>
      <c r="CC47" s="4">
        <v>4</v>
      </c>
      <c r="CD47" s="14" t="s">
        <v>9</v>
      </c>
      <c r="CE47" s="665">
        <v>22.390854999001306</v>
      </c>
      <c r="CF47" s="285">
        <f>INDEX(Калькулятор!$H$77:$BF$77,MATCH(CA47,Калькулятор!$H$41:$BF$41,0))</f>
        <v>1925.1769679999998</v>
      </c>
      <c r="CG47" s="672">
        <v>42767.644233033643</v>
      </c>
      <c r="CH47" s="672">
        <v>19762.531863871802</v>
      </c>
      <c r="CI47" s="673">
        <f t="shared" si="9"/>
        <v>62530.176096905445</v>
      </c>
    </row>
    <row r="48" spans="2:87" ht="16.5" thickBot="1" x14ac:dyDescent="0.3">
      <c r="B48" s="846"/>
      <c r="C48" s="3" t="str">
        <f t="shared" si="1"/>
        <v>Wtherm</v>
      </c>
      <c r="D48" s="4" t="s">
        <v>7</v>
      </c>
      <c r="E48" s="16" t="s">
        <v>79</v>
      </c>
      <c r="F48" s="4" t="s">
        <v>7</v>
      </c>
      <c r="G48" s="4">
        <v>75</v>
      </c>
      <c r="H48" s="4" t="s">
        <v>7</v>
      </c>
      <c r="I48" s="4">
        <v>180</v>
      </c>
      <c r="J48" s="4" t="s">
        <v>7</v>
      </c>
      <c r="K48" s="6">
        <v>2800</v>
      </c>
      <c r="L48" s="4" t="s">
        <v>7</v>
      </c>
      <c r="M48" s="7">
        <v>2</v>
      </c>
      <c r="N48" s="53" t="s">
        <v>8</v>
      </c>
      <c r="O48" s="665">
        <v>15.347893087386847</v>
      </c>
      <c r="P48" s="285">
        <f>INDEX(Калькулятор!$H$42:$BF$42,MATCH(K48,Калькулятор!$H$41:$BF$41,0))</f>
        <v>664.31505000000004</v>
      </c>
      <c r="Q48" s="672">
        <v>24716.321814993109</v>
      </c>
      <c r="R48" s="672">
        <v>20056.932716051288</v>
      </c>
      <c r="S48" s="673">
        <f t="shared" si="2"/>
        <v>44773.254531044397</v>
      </c>
      <c r="T48" s="3" t="str">
        <f t="shared" si="3"/>
        <v>Wtherm</v>
      </c>
      <c r="U48" s="4" t="s">
        <v>7</v>
      </c>
      <c r="V48" s="16" t="s">
        <v>79</v>
      </c>
      <c r="W48" s="4" t="s">
        <v>7</v>
      </c>
      <c r="X48" s="4">
        <v>90</v>
      </c>
      <c r="Y48" s="4" t="s">
        <v>7</v>
      </c>
      <c r="Z48" s="4">
        <v>180</v>
      </c>
      <c r="AA48" s="4" t="s">
        <v>7</v>
      </c>
      <c r="AB48" s="6">
        <v>2800</v>
      </c>
      <c r="AC48" s="4" t="s">
        <v>7</v>
      </c>
      <c r="AD48" s="7">
        <v>2</v>
      </c>
      <c r="AE48" s="15" t="s">
        <v>8</v>
      </c>
      <c r="AF48" s="665">
        <v>15.992670421386848</v>
      </c>
      <c r="AG48" s="285">
        <f>INDEX(Калькулятор!$H$49:$BF$49,MATCH(AB48,Калькулятор!$H$41:$BF$41,0))</f>
        <v>930.73050000000001</v>
      </c>
      <c r="AH48" s="672">
        <v>25527.133920973367</v>
      </c>
      <c r="AI48" s="672">
        <v>20056.932716051288</v>
      </c>
      <c r="AJ48" s="673">
        <f t="shared" si="10"/>
        <v>45584.066637024654</v>
      </c>
      <c r="AK48" s="3" t="str">
        <f t="shared" si="4"/>
        <v>Wtherm</v>
      </c>
      <c r="AL48" s="4" t="s">
        <v>7</v>
      </c>
      <c r="AM48" s="16" t="s">
        <v>79</v>
      </c>
      <c r="AN48" s="4" t="s">
        <v>7</v>
      </c>
      <c r="AO48" s="4">
        <v>110</v>
      </c>
      <c r="AP48" s="4" t="s">
        <v>7</v>
      </c>
      <c r="AQ48" s="4">
        <v>180</v>
      </c>
      <c r="AR48" s="4" t="s">
        <v>7</v>
      </c>
      <c r="AS48" s="6">
        <v>2800</v>
      </c>
      <c r="AT48" s="4" t="s">
        <v>7</v>
      </c>
      <c r="AU48" s="7">
        <v>2</v>
      </c>
      <c r="AV48" s="15" t="s">
        <v>8</v>
      </c>
      <c r="AW48" s="665">
        <v>16.852373533386853</v>
      </c>
      <c r="AX48" s="285">
        <f>INDEX(Калькулятор!$H$56:$BF$56,MATCH(AS48,Калькулятор!$H$41:$BF$41,0))</f>
        <v>1161.0421578957601</v>
      </c>
      <c r="AY48" s="672">
        <v>26638.404228947053</v>
      </c>
      <c r="AZ48" s="672">
        <v>20056.932716051288</v>
      </c>
      <c r="BA48" s="673">
        <f t="shared" si="5"/>
        <v>46695.336944998344</v>
      </c>
      <c r="BB48" s="3" t="str">
        <f t="shared" si="6"/>
        <v>Wtherm</v>
      </c>
      <c r="BC48" s="4" t="s">
        <v>7</v>
      </c>
      <c r="BD48" s="16" t="s">
        <v>79</v>
      </c>
      <c r="BE48" s="4" t="s">
        <v>7</v>
      </c>
      <c r="BF48" s="4">
        <v>140</v>
      </c>
      <c r="BG48" s="4" t="s">
        <v>7</v>
      </c>
      <c r="BH48" s="4">
        <v>180</v>
      </c>
      <c r="BI48" s="4" t="s">
        <v>7</v>
      </c>
      <c r="BJ48" s="6">
        <v>2800</v>
      </c>
      <c r="BK48" s="4" t="s">
        <v>7</v>
      </c>
      <c r="BL48" s="4">
        <v>4</v>
      </c>
      <c r="BM48" s="14" t="s">
        <v>9</v>
      </c>
      <c r="BN48" s="665">
        <v>21.043148509777801</v>
      </c>
      <c r="BO48" s="285">
        <f>INDEX(Калькулятор!$H$63:$BF$63,MATCH(BJ48,Калькулятор!$H$41:$BF$41,0))</f>
        <v>1716.2894595</v>
      </c>
      <c r="BP48" s="672">
        <v>41262.627538763089</v>
      </c>
      <c r="BQ48" s="672">
        <v>20056.932716051288</v>
      </c>
      <c r="BR48" s="673">
        <f t="shared" si="7"/>
        <v>61319.56025481438</v>
      </c>
      <c r="BS48" s="3" t="str">
        <f t="shared" si="8"/>
        <v>Wtherm</v>
      </c>
      <c r="BT48" s="4" t="s">
        <v>7</v>
      </c>
      <c r="BU48" s="16" t="s">
        <v>79</v>
      </c>
      <c r="BV48" s="4" t="s">
        <v>7</v>
      </c>
      <c r="BW48" s="4">
        <v>180</v>
      </c>
      <c r="BX48" s="4" t="s">
        <v>7</v>
      </c>
      <c r="BY48" s="4">
        <v>180</v>
      </c>
      <c r="BZ48" s="4" t="s">
        <v>7</v>
      </c>
      <c r="CA48" s="6">
        <v>2800</v>
      </c>
      <c r="CB48" s="4" t="s">
        <v>7</v>
      </c>
      <c r="CC48" s="4">
        <v>4</v>
      </c>
      <c r="CD48" s="14" t="s">
        <v>9</v>
      </c>
      <c r="CE48" s="665">
        <v>22.762554733777801</v>
      </c>
      <c r="CF48" s="285">
        <f>INDEX(Калькулятор!$H$77:$BF$77,MATCH(CA48,Калькулятор!$H$41:$BF$41,0))</f>
        <v>1965.2848215000001</v>
      </c>
      <c r="CG48" s="672">
        <v>43500.261904710453</v>
      </c>
      <c r="CH48" s="672">
        <v>20056.932716051288</v>
      </c>
      <c r="CI48" s="673">
        <f t="shared" si="9"/>
        <v>63557.194620761744</v>
      </c>
    </row>
    <row r="49" spans="2:87" ht="16.5" thickBot="1" x14ac:dyDescent="0.3">
      <c r="B49" s="846"/>
      <c r="C49" s="3" t="str">
        <f t="shared" si="1"/>
        <v>Wtherm</v>
      </c>
      <c r="D49" s="4" t="s">
        <v>7</v>
      </c>
      <c r="E49" s="16" t="s">
        <v>79</v>
      </c>
      <c r="F49" s="4" t="s">
        <v>7</v>
      </c>
      <c r="G49" s="4">
        <v>75</v>
      </c>
      <c r="H49" s="4" t="s">
        <v>7</v>
      </c>
      <c r="I49" s="4">
        <v>180</v>
      </c>
      <c r="J49" s="4" t="s">
        <v>7</v>
      </c>
      <c r="K49" s="6">
        <v>2850</v>
      </c>
      <c r="L49" s="4" t="s">
        <v>7</v>
      </c>
      <c r="M49" s="7">
        <v>2</v>
      </c>
      <c r="N49" s="53" t="s">
        <v>8</v>
      </c>
      <c r="O49" s="665">
        <v>15.597123248587915</v>
      </c>
      <c r="P49" s="285">
        <f>INDEX(Калькулятор!$H$42:$BF$42,MATCH(K49,Калькулятор!$H$41:$BF$41,0))</f>
        <v>677.87249999999995</v>
      </c>
      <c r="Q49" s="672">
        <v>25116.353591235689</v>
      </c>
      <c r="R49" s="672">
        <v>20351.333568230773</v>
      </c>
      <c r="S49" s="673">
        <f t="shared" si="2"/>
        <v>45467.687159466463</v>
      </c>
      <c r="T49" s="3" t="str">
        <f t="shared" si="3"/>
        <v>Wtherm</v>
      </c>
      <c r="U49" s="4" t="s">
        <v>7</v>
      </c>
      <c r="V49" s="16" t="s">
        <v>79</v>
      </c>
      <c r="W49" s="4" t="s">
        <v>7</v>
      </c>
      <c r="X49" s="4">
        <v>90</v>
      </c>
      <c r="Y49" s="4" t="s">
        <v>7</v>
      </c>
      <c r="Z49" s="4">
        <v>180</v>
      </c>
      <c r="AA49" s="4" t="s">
        <v>7</v>
      </c>
      <c r="AB49" s="6">
        <v>2850</v>
      </c>
      <c r="AC49" s="4" t="s">
        <v>7</v>
      </c>
      <c r="AD49" s="7">
        <v>2</v>
      </c>
      <c r="AE49" s="15" t="s">
        <v>8</v>
      </c>
      <c r="AF49" s="665">
        <v>16.251414782587918</v>
      </c>
      <c r="AG49" s="285">
        <f>INDEX(Калькулятор!$H$49:$BF$49,MATCH(AB49,Калькулятор!$H$41:$BF$41,0))</f>
        <v>949.72499999999991</v>
      </c>
      <c r="AH49" s="672">
        <v>25939.093762578457</v>
      </c>
      <c r="AI49" s="672">
        <v>20351.333568230773</v>
      </c>
      <c r="AJ49" s="673">
        <f t="shared" si="10"/>
        <v>46290.427330809231</v>
      </c>
      <c r="AK49" s="3" t="str">
        <f t="shared" si="4"/>
        <v>Wtherm</v>
      </c>
      <c r="AL49" s="4" t="s">
        <v>7</v>
      </c>
      <c r="AM49" s="16" t="s">
        <v>79</v>
      </c>
      <c r="AN49" s="4" t="s">
        <v>7</v>
      </c>
      <c r="AO49" s="4">
        <v>110</v>
      </c>
      <c r="AP49" s="4" t="s">
        <v>7</v>
      </c>
      <c r="AQ49" s="4">
        <v>180</v>
      </c>
      <c r="AR49" s="4" t="s">
        <v>7</v>
      </c>
      <c r="AS49" s="6">
        <v>2850</v>
      </c>
      <c r="AT49" s="4" t="s">
        <v>7</v>
      </c>
      <c r="AU49" s="7">
        <v>2</v>
      </c>
      <c r="AV49" s="15" t="s">
        <v>8</v>
      </c>
      <c r="AW49" s="665">
        <v>17.123803494587914</v>
      </c>
      <c r="AX49" s="285">
        <f>INDEX(Калькулятор!$H$56:$BF$56,MATCH(AS49,Калькулятор!$H$41:$BF$41,0))</f>
        <v>1184.7368958119998</v>
      </c>
      <c r="AY49" s="672">
        <v>27066.268157702139</v>
      </c>
      <c r="AZ49" s="672">
        <v>20351.333568230773</v>
      </c>
      <c r="BA49" s="673">
        <f t="shared" si="5"/>
        <v>47417.601725932909</v>
      </c>
      <c r="BB49" s="3" t="str">
        <f t="shared" si="6"/>
        <v>Wtherm</v>
      </c>
      <c r="BC49" s="4" t="s">
        <v>7</v>
      </c>
      <c r="BD49" s="16" t="s">
        <v>79</v>
      </c>
      <c r="BE49" s="4" t="s">
        <v>7</v>
      </c>
      <c r="BF49" s="4">
        <v>140</v>
      </c>
      <c r="BG49" s="4" t="s">
        <v>7</v>
      </c>
      <c r="BH49" s="4">
        <v>180</v>
      </c>
      <c r="BI49" s="4" t="s">
        <v>7</v>
      </c>
      <c r="BJ49" s="6">
        <v>2850</v>
      </c>
      <c r="BK49" s="4" t="s">
        <v>7</v>
      </c>
      <c r="BL49" s="4">
        <v>4</v>
      </c>
      <c r="BM49" s="14" t="s">
        <v>9</v>
      </c>
      <c r="BN49" s="665">
        <v>21.38947704455429</v>
      </c>
      <c r="BO49" s="285">
        <f>INDEX(Калькулятор!$H$63:$BF$63,MATCH(BJ49,Калькулятор!$H$41:$BF$41,0))</f>
        <v>1751.315775</v>
      </c>
      <c r="BP49" s="672">
        <v>41963.437036139912</v>
      </c>
      <c r="BQ49" s="672">
        <v>20351.333568230773</v>
      </c>
      <c r="BR49" s="673">
        <f t="shared" si="7"/>
        <v>62314.770604370686</v>
      </c>
      <c r="BS49" s="3" t="str">
        <f t="shared" si="8"/>
        <v>Wtherm</v>
      </c>
      <c r="BT49" s="4" t="s">
        <v>7</v>
      </c>
      <c r="BU49" s="16" t="s">
        <v>79</v>
      </c>
      <c r="BV49" s="4" t="s">
        <v>7</v>
      </c>
      <c r="BW49" s="4">
        <v>180</v>
      </c>
      <c r="BX49" s="4" t="s">
        <v>7</v>
      </c>
      <c r="BY49" s="4">
        <v>180</v>
      </c>
      <c r="BZ49" s="4" t="s">
        <v>7</v>
      </c>
      <c r="CA49" s="6">
        <v>2850</v>
      </c>
      <c r="CB49" s="4" t="s">
        <v>7</v>
      </c>
      <c r="CC49" s="4">
        <v>4</v>
      </c>
      <c r="CD49" s="14" t="s">
        <v>9</v>
      </c>
      <c r="CE49" s="665">
        <v>23.134254468554293</v>
      </c>
      <c r="CF49" s="285">
        <f>INDEX(Калькулятор!$H$77:$BF$77,MATCH(CA49,Калькулятор!$H$41:$BF$41,0))</f>
        <v>2005.3926750000001</v>
      </c>
      <c r="CG49" s="672">
        <v>44232.879576387269</v>
      </c>
      <c r="CH49" s="672">
        <v>20351.333568230773</v>
      </c>
      <c r="CI49" s="673">
        <f t="shared" si="9"/>
        <v>64584.213144618043</v>
      </c>
    </row>
    <row r="50" spans="2:87" ht="16.5" thickBot="1" x14ac:dyDescent="0.3">
      <c r="B50" s="846"/>
      <c r="C50" s="3" t="str">
        <f t="shared" si="1"/>
        <v>Wtherm</v>
      </c>
      <c r="D50" s="4" t="s">
        <v>7</v>
      </c>
      <c r="E50" s="16" t="s">
        <v>79</v>
      </c>
      <c r="F50" s="4" t="s">
        <v>7</v>
      </c>
      <c r="G50" s="4">
        <v>75</v>
      </c>
      <c r="H50" s="4" t="s">
        <v>7</v>
      </c>
      <c r="I50" s="4">
        <v>180</v>
      </c>
      <c r="J50" s="4" t="s">
        <v>7</v>
      </c>
      <c r="K50" s="6">
        <v>2900</v>
      </c>
      <c r="L50" s="4" t="s">
        <v>7</v>
      </c>
      <c r="M50" s="7">
        <v>2</v>
      </c>
      <c r="N50" s="53" t="s">
        <v>8</v>
      </c>
      <c r="O50" s="665">
        <v>15.877461409788983</v>
      </c>
      <c r="P50" s="285">
        <f>INDEX(Калькулятор!$H$42:$BF$42,MATCH(K50,Калькулятор!$H$41:$BF$41,0))</f>
        <v>691.42994999999996</v>
      </c>
      <c r="Q50" s="672">
        <v>25516.385367478269</v>
      </c>
      <c r="R50" s="672">
        <v>20875.734420410263</v>
      </c>
      <c r="S50" s="673">
        <f t="shared" si="2"/>
        <v>46392.119787888529</v>
      </c>
      <c r="T50" s="3" t="str">
        <f t="shared" si="3"/>
        <v>Wtherm</v>
      </c>
      <c r="U50" s="4" t="s">
        <v>7</v>
      </c>
      <c r="V50" s="16" t="s">
        <v>79</v>
      </c>
      <c r="W50" s="4" t="s">
        <v>7</v>
      </c>
      <c r="X50" s="4">
        <v>90</v>
      </c>
      <c r="Y50" s="4" t="s">
        <v>7</v>
      </c>
      <c r="Z50" s="4">
        <v>180</v>
      </c>
      <c r="AA50" s="4" t="s">
        <v>7</v>
      </c>
      <c r="AB50" s="6">
        <v>2900</v>
      </c>
      <c r="AC50" s="4" t="s">
        <v>7</v>
      </c>
      <c r="AD50" s="7">
        <v>2</v>
      </c>
      <c r="AE50" s="15" t="s">
        <v>8</v>
      </c>
      <c r="AF50" s="665">
        <v>16.541267143788982</v>
      </c>
      <c r="AG50" s="285">
        <f>INDEX(Калькулятор!$H$49:$BF$49,MATCH(AB50,Калькулятор!$H$41:$BF$41,0))</f>
        <v>968.71949999999993</v>
      </c>
      <c r="AH50" s="672">
        <v>26351.053604183529</v>
      </c>
      <c r="AI50" s="672">
        <v>20875.734420410263</v>
      </c>
      <c r="AJ50" s="673">
        <f t="shared" si="10"/>
        <v>47226.788024593792</v>
      </c>
      <c r="AK50" s="3" t="str">
        <f t="shared" si="4"/>
        <v>Wtherm</v>
      </c>
      <c r="AL50" s="4" t="s">
        <v>7</v>
      </c>
      <c r="AM50" s="16" t="s">
        <v>79</v>
      </c>
      <c r="AN50" s="4" t="s">
        <v>7</v>
      </c>
      <c r="AO50" s="4">
        <v>110</v>
      </c>
      <c r="AP50" s="4" t="s">
        <v>7</v>
      </c>
      <c r="AQ50" s="4">
        <v>180</v>
      </c>
      <c r="AR50" s="4" t="s">
        <v>7</v>
      </c>
      <c r="AS50" s="6">
        <v>2900</v>
      </c>
      <c r="AT50" s="4" t="s">
        <v>7</v>
      </c>
      <c r="AU50" s="7">
        <v>2</v>
      </c>
      <c r="AV50" s="15" t="s">
        <v>8</v>
      </c>
      <c r="AW50" s="665">
        <v>17.426341455788982</v>
      </c>
      <c r="AX50" s="285">
        <f>INDEX(Калькулятор!$H$56:$BF$56,MATCH(AS50,Калькулятор!$H$41:$BF$41,0))</f>
        <v>1208.4316337282398</v>
      </c>
      <c r="AY50" s="672">
        <v>27494.132086457208</v>
      </c>
      <c r="AZ50" s="672">
        <v>20875.734420410263</v>
      </c>
      <c r="BA50" s="673">
        <f t="shared" si="5"/>
        <v>48369.866506867475</v>
      </c>
      <c r="BB50" s="3" t="str">
        <f t="shared" si="6"/>
        <v>Wtherm</v>
      </c>
      <c r="BC50" s="4" t="s">
        <v>7</v>
      </c>
      <c r="BD50" s="16" t="s">
        <v>79</v>
      </c>
      <c r="BE50" s="4" t="s">
        <v>7</v>
      </c>
      <c r="BF50" s="4">
        <v>140</v>
      </c>
      <c r="BG50" s="4" t="s">
        <v>7</v>
      </c>
      <c r="BH50" s="4">
        <v>180</v>
      </c>
      <c r="BI50" s="4" t="s">
        <v>7</v>
      </c>
      <c r="BJ50" s="6">
        <v>2900</v>
      </c>
      <c r="BK50" s="4" t="s">
        <v>7</v>
      </c>
      <c r="BL50" s="4">
        <v>4</v>
      </c>
      <c r="BM50" s="14" t="s">
        <v>9</v>
      </c>
      <c r="BN50" s="665">
        <v>21.766913579330787</v>
      </c>
      <c r="BO50" s="285">
        <f>INDEX(Калькулятор!$H$63:$BF$63,MATCH(BJ50,Калькулятор!$H$41:$BF$41,0))</f>
        <v>1786.3420904999998</v>
      </c>
      <c r="BP50" s="672">
        <v>42664.246533516729</v>
      </c>
      <c r="BQ50" s="672">
        <v>20875.734420410263</v>
      </c>
      <c r="BR50" s="673">
        <f t="shared" si="7"/>
        <v>63539.980953926992</v>
      </c>
      <c r="BS50" s="3" t="str">
        <f t="shared" si="8"/>
        <v>Wtherm</v>
      </c>
      <c r="BT50" s="4" t="s">
        <v>7</v>
      </c>
      <c r="BU50" s="16" t="s">
        <v>79</v>
      </c>
      <c r="BV50" s="4" t="s">
        <v>7</v>
      </c>
      <c r="BW50" s="4">
        <v>180</v>
      </c>
      <c r="BX50" s="4" t="s">
        <v>7</v>
      </c>
      <c r="BY50" s="4">
        <v>180</v>
      </c>
      <c r="BZ50" s="4" t="s">
        <v>7</v>
      </c>
      <c r="CA50" s="6">
        <v>2900</v>
      </c>
      <c r="CB50" s="4" t="s">
        <v>7</v>
      </c>
      <c r="CC50" s="4">
        <v>4</v>
      </c>
      <c r="CD50" s="14" t="s">
        <v>9</v>
      </c>
      <c r="CE50" s="665">
        <v>23.537062203330787</v>
      </c>
      <c r="CF50" s="285">
        <f>INDEX(Калькулятор!$H$77:$BF$77,MATCH(CA50,Калькулятор!$H$41:$BF$41,0))</f>
        <v>2045.5005284999997</v>
      </c>
      <c r="CG50" s="672">
        <v>44965.497248064094</v>
      </c>
      <c r="CH50" s="672">
        <v>20875.734420410263</v>
      </c>
      <c r="CI50" s="673">
        <f t="shared" si="9"/>
        <v>65841.231668474356</v>
      </c>
    </row>
    <row r="51" spans="2:87" ht="16.5" thickBot="1" x14ac:dyDescent="0.3">
      <c r="B51" s="846"/>
      <c r="C51" s="3" t="str">
        <f t="shared" si="1"/>
        <v>Wtherm</v>
      </c>
      <c r="D51" s="4" t="s">
        <v>7</v>
      </c>
      <c r="E51" s="16" t="s">
        <v>79</v>
      </c>
      <c r="F51" s="4" t="s">
        <v>7</v>
      </c>
      <c r="G51" s="4">
        <v>75</v>
      </c>
      <c r="H51" s="4" t="s">
        <v>7</v>
      </c>
      <c r="I51" s="4">
        <v>180</v>
      </c>
      <c r="J51" s="4" t="s">
        <v>7</v>
      </c>
      <c r="K51" s="6">
        <v>2950</v>
      </c>
      <c r="L51" s="4" t="s">
        <v>7</v>
      </c>
      <c r="M51" s="7">
        <v>2</v>
      </c>
      <c r="N51" s="53" t="s">
        <v>8</v>
      </c>
      <c r="O51" s="665">
        <v>16.126691570990047</v>
      </c>
      <c r="P51" s="285">
        <f>INDEX(Калькулятор!$H$42:$BF$42,MATCH(K51,Калькулятор!$H$41:$BF$41,0))</f>
        <v>704.98739999999998</v>
      </c>
      <c r="Q51" s="672">
        <v>25916.41714372085</v>
      </c>
      <c r="R51" s="672">
        <v>21170.135272589745</v>
      </c>
      <c r="S51" s="673">
        <f t="shared" si="2"/>
        <v>47086.552416310595</v>
      </c>
      <c r="T51" s="3" t="str">
        <f t="shared" si="3"/>
        <v>Wtherm</v>
      </c>
      <c r="U51" s="4" t="s">
        <v>7</v>
      </c>
      <c r="V51" s="16" t="s">
        <v>79</v>
      </c>
      <c r="W51" s="4" t="s">
        <v>7</v>
      </c>
      <c r="X51" s="4">
        <v>90</v>
      </c>
      <c r="Y51" s="4" t="s">
        <v>7</v>
      </c>
      <c r="Z51" s="4">
        <v>180</v>
      </c>
      <c r="AA51" s="4" t="s">
        <v>7</v>
      </c>
      <c r="AB51" s="6">
        <v>2950</v>
      </c>
      <c r="AC51" s="4" t="s">
        <v>7</v>
      </c>
      <c r="AD51" s="7">
        <v>2</v>
      </c>
      <c r="AE51" s="15" t="s">
        <v>8</v>
      </c>
      <c r="AF51" s="665">
        <v>16.800011504990049</v>
      </c>
      <c r="AG51" s="285">
        <f>INDEX(Калькулятор!$H$49:$BF$49,MATCH(AB51,Калькулятор!$H$41:$BF$41,0))</f>
        <v>987.71399999999994</v>
      </c>
      <c r="AH51" s="672">
        <v>26763.013445788612</v>
      </c>
      <c r="AI51" s="672">
        <v>21170.135272589745</v>
      </c>
      <c r="AJ51" s="673">
        <f t="shared" si="10"/>
        <v>47933.148718378361</v>
      </c>
      <c r="AK51" s="3" t="str">
        <f t="shared" si="4"/>
        <v>Wtherm</v>
      </c>
      <c r="AL51" s="4" t="s">
        <v>7</v>
      </c>
      <c r="AM51" s="16" t="s">
        <v>79</v>
      </c>
      <c r="AN51" s="4" t="s">
        <v>7</v>
      </c>
      <c r="AO51" s="4">
        <v>110</v>
      </c>
      <c r="AP51" s="4" t="s">
        <v>7</v>
      </c>
      <c r="AQ51" s="4">
        <v>180</v>
      </c>
      <c r="AR51" s="4" t="s">
        <v>7</v>
      </c>
      <c r="AS51" s="6">
        <v>2950</v>
      </c>
      <c r="AT51" s="4" t="s">
        <v>7</v>
      </c>
      <c r="AU51" s="7">
        <v>2</v>
      </c>
      <c r="AV51" s="15" t="s">
        <v>8</v>
      </c>
      <c r="AW51" s="665">
        <v>17.697771416990047</v>
      </c>
      <c r="AX51" s="285">
        <f>INDEX(Калькулятор!$H$56:$BF$56,MATCH(AS51,Калькулятор!$H$41:$BF$41,0))</f>
        <v>1232.1263716444801</v>
      </c>
      <c r="AY51" s="672">
        <v>27921.996015212295</v>
      </c>
      <c r="AZ51" s="672">
        <v>21170.135272589745</v>
      </c>
      <c r="BA51" s="673">
        <f t="shared" si="5"/>
        <v>49092.13128780204</v>
      </c>
      <c r="BB51" s="3" t="str">
        <f t="shared" si="6"/>
        <v>Wtherm</v>
      </c>
      <c r="BC51" s="4" t="s">
        <v>7</v>
      </c>
      <c r="BD51" s="16" t="s">
        <v>79</v>
      </c>
      <c r="BE51" s="4" t="s">
        <v>7</v>
      </c>
      <c r="BF51" s="4">
        <v>140</v>
      </c>
      <c r="BG51" s="4" t="s">
        <v>7</v>
      </c>
      <c r="BH51" s="4">
        <v>180</v>
      </c>
      <c r="BI51" s="4" t="s">
        <v>7</v>
      </c>
      <c r="BJ51" s="6">
        <v>2950</v>
      </c>
      <c r="BK51" s="4" t="s">
        <v>7</v>
      </c>
      <c r="BL51" s="4">
        <v>4</v>
      </c>
      <c r="BM51" s="14" t="s">
        <v>9</v>
      </c>
      <c r="BN51" s="665">
        <v>22.113242114107276</v>
      </c>
      <c r="BO51" s="285">
        <f>INDEX(Калькулятор!$H$63:$BF$63,MATCH(BJ51,Калькулятор!$H$41:$BF$41,0))</f>
        <v>1821.368406</v>
      </c>
      <c r="BP51" s="672">
        <v>43365.056030893553</v>
      </c>
      <c r="BQ51" s="672">
        <v>21170.135272589745</v>
      </c>
      <c r="BR51" s="673">
        <f t="shared" si="7"/>
        <v>64535.191303483298</v>
      </c>
      <c r="BS51" s="3" t="str">
        <f t="shared" si="8"/>
        <v>Wtherm</v>
      </c>
      <c r="BT51" s="4" t="s">
        <v>7</v>
      </c>
      <c r="BU51" s="16" t="s">
        <v>79</v>
      </c>
      <c r="BV51" s="4" t="s">
        <v>7</v>
      </c>
      <c r="BW51" s="4">
        <v>180</v>
      </c>
      <c r="BX51" s="4" t="s">
        <v>7</v>
      </c>
      <c r="BY51" s="4">
        <v>180</v>
      </c>
      <c r="BZ51" s="4" t="s">
        <v>7</v>
      </c>
      <c r="CA51" s="6">
        <v>2950</v>
      </c>
      <c r="CB51" s="4" t="s">
        <v>7</v>
      </c>
      <c r="CC51" s="4">
        <v>4</v>
      </c>
      <c r="CD51" s="14" t="s">
        <v>9</v>
      </c>
      <c r="CE51" s="665">
        <v>23.908761938107276</v>
      </c>
      <c r="CF51" s="285">
        <f>INDEX(Калькулятор!$H$77:$BF$77,MATCH(CA51,Калькулятор!$H$41:$BF$41,0))</f>
        <v>2085.6083819999999</v>
      </c>
      <c r="CG51" s="672">
        <v>45698.114919740918</v>
      </c>
      <c r="CH51" s="672">
        <v>21170.135272589745</v>
      </c>
      <c r="CI51" s="673">
        <f t="shared" si="9"/>
        <v>66868.250192330655</v>
      </c>
    </row>
    <row r="52" spans="2:87" ht="16.5" thickBot="1" x14ac:dyDescent="0.3">
      <c r="B52" s="847"/>
      <c r="C52" s="3" t="str">
        <f t="shared" si="1"/>
        <v>Wtherm</v>
      </c>
      <c r="D52" s="4" t="s">
        <v>7</v>
      </c>
      <c r="E52" s="16" t="s">
        <v>79</v>
      </c>
      <c r="F52" s="4" t="s">
        <v>7</v>
      </c>
      <c r="G52" s="4">
        <v>75</v>
      </c>
      <c r="H52" s="4" t="s">
        <v>7</v>
      </c>
      <c r="I52" s="4">
        <v>180</v>
      </c>
      <c r="J52" s="4" t="s">
        <v>7</v>
      </c>
      <c r="K52" s="5">
        <v>3000</v>
      </c>
      <c r="L52" s="4" t="s">
        <v>7</v>
      </c>
      <c r="M52" s="4">
        <v>2</v>
      </c>
      <c r="N52" s="52" t="s">
        <v>8</v>
      </c>
      <c r="O52" s="666">
        <v>16.375921732191113</v>
      </c>
      <c r="P52" s="286">
        <f>INDEX(Калькулятор!$H$42:$BF$42,MATCH(K52,Калькулятор!$H$41:$BF$41,0))</f>
        <v>718.54485</v>
      </c>
      <c r="Q52" s="674">
        <v>26322.571979963428</v>
      </c>
      <c r="R52" s="674">
        <v>21464.536124769238</v>
      </c>
      <c r="S52" s="675">
        <f t="shared" si="2"/>
        <v>47787.108104732666</v>
      </c>
      <c r="T52" s="3" t="str">
        <f t="shared" si="3"/>
        <v>Wtherm</v>
      </c>
      <c r="U52" s="4" t="s">
        <v>7</v>
      </c>
      <c r="V52" s="16" t="s">
        <v>79</v>
      </c>
      <c r="W52" s="4" t="s">
        <v>7</v>
      </c>
      <c r="X52" s="4">
        <v>90</v>
      </c>
      <c r="Y52" s="4" t="s">
        <v>7</v>
      </c>
      <c r="Z52" s="4">
        <v>180</v>
      </c>
      <c r="AA52" s="4" t="s">
        <v>7</v>
      </c>
      <c r="AB52" s="5">
        <v>3000</v>
      </c>
      <c r="AC52" s="4" t="s">
        <v>7</v>
      </c>
      <c r="AD52" s="4">
        <v>2</v>
      </c>
      <c r="AE52" s="14" t="s">
        <v>8</v>
      </c>
      <c r="AF52" s="666">
        <v>17.058755866191113</v>
      </c>
      <c r="AG52" s="286">
        <f>INDEX(Калькулятор!$H$49:$BF$49,MATCH(AB52,Калькулятор!$H$41:$BF$41,0))</f>
        <v>1006.7085</v>
      </c>
      <c r="AH52" s="674">
        <v>27181.45652739369</v>
      </c>
      <c r="AI52" s="674">
        <v>21464.536124769238</v>
      </c>
      <c r="AJ52" s="675">
        <f t="shared" si="10"/>
        <v>48645.992652162924</v>
      </c>
      <c r="AK52" s="3" t="str">
        <f t="shared" si="4"/>
        <v>Wtherm</v>
      </c>
      <c r="AL52" s="4" t="s">
        <v>7</v>
      </c>
      <c r="AM52" s="16" t="s">
        <v>79</v>
      </c>
      <c r="AN52" s="4" t="s">
        <v>7</v>
      </c>
      <c r="AO52" s="4">
        <v>110</v>
      </c>
      <c r="AP52" s="4" t="s">
        <v>7</v>
      </c>
      <c r="AQ52" s="4">
        <v>180</v>
      </c>
      <c r="AR52" s="4" t="s">
        <v>7</v>
      </c>
      <c r="AS52" s="5">
        <v>3000</v>
      </c>
      <c r="AT52" s="4" t="s">
        <v>7</v>
      </c>
      <c r="AU52" s="4">
        <v>2</v>
      </c>
      <c r="AV52" s="14" t="s">
        <v>8</v>
      </c>
      <c r="AW52" s="666">
        <v>17.969201378191112</v>
      </c>
      <c r="AX52" s="286">
        <f>INDEX(Калькулятор!$H$56:$BF$56,MATCH(AS52,Калькулятор!$H$41:$BF$41,0))</f>
        <v>1255.8211095607198</v>
      </c>
      <c r="AY52" s="674">
        <v>28356.823423967373</v>
      </c>
      <c r="AZ52" s="674">
        <v>21464.536124769238</v>
      </c>
      <c r="BA52" s="675">
        <f t="shared" si="5"/>
        <v>49821.359548736611</v>
      </c>
      <c r="BB52" s="3" t="str">
        <f t="shared" si="6"/>
        <v>Wtherm</v>
      </c>
      <c r="BC52" s="4" t="s">
        <v>7</v>
      </c>
      <c r="BD52" s="16" t="s">
        <v>79</v>
      </c>
      <c r="BE52" s="4" t="s">
        <v>7</v>
      </c>
      <c r="BF52" s="4">
        <v>140</v>
      </c>
      <c r="BG52" s="4" t="s">
        <v>7</v>
      </c>
      <c r="BH52" s="4">
        <v>180</v>
      </c>
      <c r="BI52" s="4" t="s">
        <v>7</v>
      </c>
      <c r="BJ52" s="5">
        <v>3000</v>
      </c>
      <c r="BK52" s="4" t="s">
        <v>7</v>
      </c>
      <c r="BL52" s="4">
        <v>4</v>
      </c>
      <c r="BM52" s="14" t="s">
        <v>9</v>
      </c>
      <c r="BN52" s="666">
        <v>22.459570648883766</v>
      </c>
      <c r="BO52" s="286">
        <f>INDEX(Калькулятор!$H$63:$BF$63,MATCH(BJ52,Калькулятор!$H$41:$BF$41,0))</f>
        <v>1856.3947214999998</v>
      </c>
      <c r="BP52" s="674">
        <v>44073.549368270375</v>
      </c>
      <c r="BQ52" s="674">
        <v>21464.536124769238</v>
      </c>
      <c r="BR52" s="675">
        <f t="shared" si="7"/>
        <v>65538.085493039616</v>
      </c>
      <c r="BS52" s="3" t="str">
        <f t="shared" si="8"/>
        <v>Wtherm</v>
      </c>
      <c r="BT52" s="4" t="s">
        <v>7</v>
      </c>
      <c r="BU52" s="16" t="s">
        <v>79</v>
      </c>
      <c r="BV52" s="4" t="s">
        <v>7</v>
      </c>
      <c r="BW52" s="4">
        <v>180</v>
      </c>
      <c r="BX52" s="4" t="s">
        <v>7</v>
      </c>
      <c r="BY52" s="4">
        <v>180</v>
      </c>
      <c r="BZ52" s="4" t="s">
        <v>7</v>
      </c>
      <c r="CA52" s="5">
        <v>3000</v>
      </c>
      <c r="CB52" s="4" t="s">
        <v>7</v>
      </c>
      <c r="CC52" s="4">
        <v>4</v>
      </c>
      <c r="CD52" s="14" t="s">
        <v>9</v>
      </c>
      <c r="CE52" s="666">
        <v>24.280461672883767</v>
      </c>
      <c r="CF52" s="286">
        <f>INDEX(Калькулятор!$H$77:$BF$77,MATCH(CA52,Калькулятор!$H$41:$BF$41,0))</f>
        <v>2125.7162355</v>
      </c>
      <c r="CG52" s="674">
        <v>46439.376911417741</v>
      </c>
      <c r="CH52" s="674">
        <v>21464.536124769238</v>
      </c>
      <c r="CI52" s="675">
        <f t="shared" si="9"/>
        <v>67903.913036186976</v>
      </c>
    </row>
    <row r="53" spans="2:87" ht="16.5" thickBot="1" x14ac:dyDescent="0.3">
      <c r="O53" s="667" t="s">
        <v>16</v>
      </c>
      <c r="P53"/>
      <c r="Q53" s="676" t="s">
        <v>16</v>
      </c>
      <c r="R53" s="676"/>
      <c r="S53" s="676"/>
      <c r="AF53" s="667" t="s">
        <v>16</v>
      </c>
      <c r="AG53"/>
      <c r="AH53" s="676"/>
      <c r="AI53" s="676"/>
      <c r="AJ53" s="676"/>
      <c r="AW53" s="667" t="s">
        <v>16</v>
      </c>
      <c r="AX53"/>
      <c r="AY53" s="676"/>
      <c r="AZ53" s="676"/>
      <c r="BA53" s="676"/>
      <c r="BN53" s="667" t="s">
        <v>16</v>
      </c>
      <c r="BO53"/>
      <c r="BP53" s="676"/>
      <c r="BQ53" s="676"/>
      <c r="BR53" s="676"/>
      <c r="CE53"/>
      <c r="CF53"/>
      <c r="CG53" s="676"/>
      <c r="CH53" s="676"/>
      <c r="CI53" s="676"/>
    </row>
    <row r="54" spans="2:87" ht="16.5" thickBot="1" x14ac:dyDescent="0.3">
      <c r="B54" s="845" t="s">
        <v>10</v>
      </c>
      <c r="C54" s="3" t="str">
        <f>$B$3</f>
        <v>Wtherm</v>
      </c>
      <c r="D54" s="4" t="s">
        <v>7</v>
      </c>
      <c r="E54" s="16" t="s">
        <v>79</v>
      </c>
      <c r="F54" s="4" t="s">
        <v>7</v>
      </c>
      <c r="G54" s="4">
        <v>75</v>
      </c>
      <c r="H54" s="4" t="s">
        <v>7</v>
      </c>
      <c r="I54" s="4">
        <v>240</v>
      </c>
      <c r="J54" s="4" t="s">
        <v>7</v>
      </c>
      <c r="K54" s="5">
        <v>600</v>
      </c>
      <c r="L54" s="4" t="s">
        <v>7</v>
      </c>
      <c r="M54" s="4">
        <v>2</v>
      </c>
      <c r="N54" s="14" t="s">
        <v>8</v>
      </c>
      <c r="O54" s="664">
        <v>4.5482138396537737</v>
      </c>
      <c r="P54" s="284">
        <f t="array" ref="P54">INDEX(Калькулятор!$H$43:$BF$43,MATCH(K54,Калькулятор!$H$41:$BF$41,0))</f>
        <v>85.056999999999988</v>
      </c>
      <c r="Q54" s="670">
        <v>7238.8500455996254</v>
      </c>
      <c r="R54" s="670">
        <v>5647.5416027692308</v>
      </c>
      <c r="S54" s="671">
        <f t="shared" si="2"/>
        <v>12886.391648368855</v>
      </c>
      <c r="T54" s="3" t="str">
        <f>$B$3</f>
        <v>Wtherm</v>
      </c>
      <c r="U54" s="4" t="s">
        <v>7</v>
      </c>
      <c r="V54" s="16" t="s">
        <v>79</v>
      </c>
      <c r="W54" s="4" t="s">
        <v>7</v>
      </c>
      <c r="X54" s="4">
        <v>90</v>
      </c>
      <c r="Y54" s="4" t="s">
        <v>7</v>
      </c>
      <c r="Z54" s="4">
        <v>240</v>
      </c>
      <c r="AA54" s="4" t="s">
        <v>7</v>
      </c>
      <c r="AB54" s="5">
        <v>600</v>
      </c>
      <c r="AC54" s="4" t="s">
        <v>7</v>
      </c>
      <c r="AD54" s="4">
        <v>2</v>
      </c>
      <c r="AE54" s="14" t="s">
        <v>8</v>
      </c>
      <c r="AF54" s="664">
        <v>4.7495343116537736</v>
      </c>
      <c r="AG54" s="284">
        <f>INDEX(Калькулятор!$H$50:$BF$50,MATCH(AB54,Калькулятор!$H$41:$BF$41,0))</f>
        <v>122.3</v>
      </c>
      <c r="AH54" s="670">
        <v>7492.2543050337626</v>
      </c>
      <c r="AI54" s="670">
        <v>5647.5416027692308</v>
      </c>
      <c r="AJ54" s="671">
        <f t="shared" ref="AJ54:AJ85" si="11">AH54+AI54</f>
        <v>13139.795907802993</v>
      </c>
      <c r="AK54" s="3" t="str">
        <f>$B$3</f>
        <v>Wtherm</v>
      </c>
      <c r="AL54" s="4" t="s">
        <v>7</v>
      </c>
      <c r="AM54" s="16" t="s">
        <v>79</v>
      </c>
      <c r="AN54" s="4" t="s">
        <v>7</v>
      </c>
      <c r="AO54" s="4">
        <v>110</v>
      </c>
      <c r="AP54" s="4" t="s">
        <v>7</v>
      </c>
      <c r="AQ54" s="4">
        <v>240</v>
      </c>
      <c r="AR54" s="4" t="s">
        <v>7</v>
      </c>
      <c r="AS54" s="5">
        <v>600</v>
      </c>
      <c r="AT54" s="4" t="s">
        <v>7</v>
      </c>
      <c r="AU54" s="4">
        <v>2</v>
      </c>
      <c r="AV54" s="14" t="s">
        <v>8</v>
      </c>
      <c r="AW54" s="664">
        <v>5.0179616076537732</v>
      </c>
      <c r="AX54" s="284">
        <f>INDEX(Калькулятор!$H$57:$BF$57,MATCH(AS54,Калькулятор!$H$41:$BF$41,0))</f>
        <v>148.17833225439136</v>
      </c>
      <c r="AY54" s="670">
        <v>7860.3141509459438</v>
      </c>
      <c r="AZ54" s="670">
        <v>5647.5416027692308</v>
      </c>
      <c r="BA54" s="671">
        <f t="shared" si="5"/>
        <v>13507.855753715176</v>
      </c>
      <c r="BB54" s="3" t="str">
        <f>$B$3</f>
        <v>Wtherm</v>
      </c>
      <c r="BC54" s="4" t="s">
        <v>7</v>
      </c>
      <c r="BD54" s="16" t="s">
        <v>79</v>
      </c>
      <c r="BE54" s="4" t="s">
        <v>7</v>
      </c>
      <c r="BF54" s="4">
        <v>140</v>
      </c>
      <c r="BG54" s="4" t="s">
        <v>7</v>
      </c>
      <c r="BH54" s="4">
        <v>240</v>
      </c>
      <c r="BI54" s="4" t="s">
        <v>7</v>
      </c>
      <c r="BJ54" s="5">
        <v>600</v>
      </c>
      <c r="BK54" s="4" t="s">
        <v>7</v>
      </c>
      <c r="BL54" s="4">
        <v>4</v>
      </c>
      <c r="BM54" s="14" t="s">
        <v>9</v>
      </c>
      <c r="BN54" s="664">
        <v>5.863535222726008</v>
      </c>
      <c r="BO54" s="284">
        <f>INDEX(Калькулятор!$H$64:$BF$64,MATCH(BJ54,Калькулятор!$H$41:$BF$41,0))</f>
        <v>224.33600856909996</v>
      </c>
      <c r="BP54" s="670">
        <v>10409.786500213113</v>
      </c>
      <c r="BQ54" s="670">
        <v>5647.5416027692308</v>
      </c>
      <c r="BR54" s="671">
        <f t="shared" si="7"/>
        <v>16057.328102982345</v>
      </c>
      <c r="BS54" s="3" t="str">
        <f>$B$3</f>
        <v>Wtherm</v>
      </c>
      <c r="BT54" s="4" t="s">
        <v>7</v>
      </c>
      <c r="BU54" s="16" t="s">
        <v>79</v>
      </c>
      <c r="BV54" s="4" t="s">
        <v>7</v>
      </c>
      <c r="BW54" s="4">
        <v>180</v>
      </c>
      <c r="BX54" s="4" t="s">
        <v>7</v>
      </c>
      <c r="BY54" s="4">
        <v>240</v>
      </c>
      <c r="BZ54" s="4" t="s">
        <v>7</v>
      </c>
      <c r="CA54" s="5">
        <v>600</v>
      </c>
      <c r="CB54" s="4" t="s">
        <v>7</v>
      </c>
      <c r="CC54" s="4">
        <v>4</v>
      </c>
      <c r="CD54" s="14" t="s">
        <v>9</v>
      </c>
      <c r="CE54" s="664">
        <v>6.4003898147260081</v>
      </c>
      <c r="CF54" s="284">
        <f>INDEX(Калькулятор!$H$78:$BF$78,MATCH(CA54,Калькулятор!$H$41:$BF$41,0))</f>
        <v>256.88216525270002</v>
      </c>
      <c r="CG54" s="670">
        <v>11115.718692037477</v>
      </c>
      <c r="CH54" s="670">
        <v>5647.5416027692308</v>
      </c>
      <c r="CI54" s="671">
        <f t="shared" si="9"/>
        <v>16763.260294806707</v>
      </c>
    </row>
    <row r="55" spans="2:87" ht="16.5" thickBot="1" x14ac:dyDescent="0.3">
      <c r="B55" s="846"/>
      <c r="C55" s="3" t="str">
        <f t="shared" ref="C55:C102" si="12">$B$3</f>
        <v>Wtherm</v>
      </c>
      <c r="D55" s="4" t="s">
        <v>7</v>
      </c>
      <c r="E55" s="16" t="s">
        <v>79</v>
      </c>
      <c r="F55" s="4" t="s">
        <v>7</v>
      </c>
      <c r="G55" s="4">
        <v>75</v>
      </c>
      <c r="H55" s="4" t="s">
        <v>7</v>
      </c>
      <c r="I55" s="4">
        <v>240</v>
      </c>
      <c r="J55" s="4" t="s">
        <v>7</v>
      </c>
      <c r="K55" s="6">
        <v>650</v>
      </c>
      <c r="L55" s="4" t="s">
        <v>7</v>
      </c>
      <c r="M55" s="7">
        <v>2</v>
      </c>
      <c r="N55" s="15" t="s">
        <v>8</v>
      </c>
      <c r="O55" s="665">
        <v>4.8388435547009934</v>
      </c>
      <c r="P55" s="285">
        <f t="array" ref="P55">INDEX(Калькулятор!$H$43:$BF$43,MATCH(K55,Калькулятор!$H$41:$BF$41,0))</f>
        <v>102.06839999999998</v>
      </c>
      <c r="Q55" s="672">
        <v>7663.7729525672057</v>
      </c>
      <c r="R55" s="672">
        <v>6028.5969453333337</v>
      </c>
      <c r="S55" s="673">
        <f t="shared" si="2"/>
        <v>13692.369897900538</v>
      </c>
      <c r="T55" s="3" t="str">
        <f t="shared" ref="T55:T102" si="13">$B$3</f>
        <v>Wtherm</v>
      </c>
      <c r="U55" s="4" t="s">
        <v>7</v>
      </c>
      <c r="V55" s="16" t="s">
        <v>79</v>
      </c>
      <c r="W55" s="4" t="s">
        <v>7</v>
      </c>
      <c r="X55" s="4">
        <v>90</v>
      </c>
      <c r="Y55" s="4" t="s">
        <v>7</v>
      </c>
      <c r="Z55" s="4">
        <v>240</v>
      </c>
      <c r="AA55" s="4" t="s">
        <v>7</v>
      </c>
      <c r="AB55" s="6">
        <v>650</v>
      </c>
      <c r="AC55" s="4" t="s">
        <v>7</v>
      </c>
      <c r="AD55" s="7">
        <v>2</v>
      </c>
      <c r="AE55" s="15" t="s">
        <v>8</v>
      </c>
      <c r="AF55" s="665">
        <v>5.0496782267009932</v>
      </c>
      <c r="AG55" s="285">
        <f>INDEX(Калькулятор!$H$50:$BF$50,MATCH(AB55,Калькулятор!$H$41:$BF$41,0))</f>
        <v>146.76</v>
      </c>
      <c r="AH55" s="672">
        <v>7929.1052773638412</v>
      </c>
      <c r="AI55" s="672">
        <v>6028.5969453333337</v>
      </c>
      <c r="AJ55" s="673">
        <f t="shared" si="11"/>
        <v>13957.702222697175</v>
      </c>
      <c r="AK55" s="3" t="str">
        <f t="shared" ref="AK55:AK102" si="14">$B$3</f>
        <v>Wtherm</v>
      </c>
      <c r="AL55" s="4" t="s">
        <v>7</v>
      </c>
      <c r="AM55" s="16" t="s">
        <v>79</v>
      </c>
      <c r="AN55" s="4" t="s">
        <v>7</v>
      </c>
      <c r="AO55" s="4">
        <v>110</v>
      </c>
      <c r="AP55" s="4" t="s">
        <v>7</v>
      </c>
      <c r="AQ55" s="4">
        <v>240</v>
      </c>
      <c r="AR55" s="4" t="s">
        <v>7</v>
      </c>
      <c r="AS55" s="6">
        <v>650</v>
      </c>
      <c r="AT55" s="4" t="s">
        <v>7</v>
      </c>
      <c r="AU55" s="7">
        <v>2</v>
      </c>
      <c r="AV55" s="15" t="s">
        <v>8</v>
      </c>
      <c r="AW55" s="665">
        <v>5.330791122700993</v>
      </c>
      <c r="AX55" s="285">
        <f>INDEX(Калькулятор!$H$57:$BF$57,MATCH(AS55,Калькулятор!$H$41:$BF$41,0))</f>
        <v>177.81399870526963</v>
      </c>
      <c r="AY55" s="672">
        <v>8313.0692104260215</v>
      </c>
      <c r="AZ55" s="672">
        <v>6028.5969453333337</v>
      </c>
      <c r="BA55" s="673">
        <f t="shared" si="5"/>
        <v>14341.666155759354</v>
      </c>
      <c r="BB55" s="3" t="str">
        <f t="shared" ref="BB55:BB102" si="15">$B$3</f>
        <v>Wtherm</v>
      </c>
      <c r="BC55" s="4" t="s">
        <v>7</v>
      </c>
      <c r="BD55" s="16" t="s">
        <v>79</v>
      </c>
      <c r="BE55" s="4" t="s">
        <v>7</v>
      </c>
      <c r="BF55" s="4">
        <v>140</v>
      </c>
      <c r="BG55" s="4" t="s">
        <v>7</v>
      </c>
      <c r="BH55" s="4">
        <v>240</v>
      </c>
      <c r="BI55" s="4" t="s">
        <v>7</v>
      </c>
      <c r="BJ55" s="6">
        <v>650</v>
      </c>
      <c r="BK55" s="4" t="s">
        <v>7</v>
      </c>
      <c r="BL55" s="4">
        <v>4</v>
      </c>
      <c r="BM55" s="14" t="s">
        <v>9</v>
      </c>
      <c r="BN55" s="665">
        <v>6.2512633113486533</v>
      </c>
      <c r="BO55" s="285">
        <f>INDEX(Калькулятор!$H$64:$BF$64,MATCH(BJ55,Калькулятор!$H$41:$BF$41,0))</f>
        <v>269.20321028291994</v>
      </c>
      <c r="BP55" s="672">
        <v>11135.487128314931</v>
      </c>
      <c r="BQ55" s="672">
        <v>6028.5969453333337</v>
      </c>
      <c r="BR55" s="673">
        <f t="shared" si="7"/>
        <v>17164.084073648264</v>
      </c>
      <c r="BS55" s="3" t="str">
        <f t="shared" ref="BS55:BS102" si="16">$B$3</f>
        <v>Wtherm</v>
      </c>
      <c r="BT55" s="4" t="s">
        <v>7</v>
      </c>
      <c r="BU55" s="16" t="s">
        <v>79</v>
      </c>
      <c r="BV55" s="4" t="s">
        <v>7</v>
      </c>
      <c r="BW55" s="4">
        <v>180</v>
      </c>
      <c r="BX55" s="4" t="s">
        <v>7</v>
      </c>
      <c r="BY55" s="4">
        <v>240</v>
      </c>
      <c r="BZ55" s="4" t="s">
        <v>7</v>
      </c>
      <c r="CA55" s="6">
        <v>650</v>
      </c>
      <c r="CB55" s="4" t="s">
        <v>7</v>
      </c>
      <c r="CC55" s="4">
        <v>4</v>
      </c>
      <c r="CD55" s="14" t="s">
        <v>9</v>
      </c>
      <c r="CE55" s="665">
        <v>6.8134891033486547</v>
      </c>
      <c r="CF55" s="285">
        <f>INDEX(Калькулятор!$H$78:$BF$78,MATCH(CA55,Калькулятор!$H$41:$BF$41,0))</f>
        <v>308.25859830324003</v>
      </c>
      <c r="CG55" s="672">
        <v>11873.227494439298</v>
      </c>
      <c r="CH55" s="672">
        <v>6028.5969453333337</v>
      </c>
      <c r="CI55" s="673">
        <f t="shared" si="9"/>
        <v>17901.82443977263</v>
      </c>
    </row>
    <row r="56" spans="2:87" ht="16.5" thickBot="1" x14ac:dyDescent="0.3">
      <c r="B56" s="846"/>
      <c r="C56" s="3" t="str">
        <f t="shared" si="12"/>
        <v>Wtherm</v>
      </c>
      <c r="D56" s="4" t="s">
        <v>7</v>
      </c>
      <c r="E56" s="16" t="s">
        <v>79</v>
      </c>
      <c r="F56" s="4" t="s">
        <v>7</v>
      </c>
      <c r="G56" s="4">
        <v>75</v>
      </c>
      <c r="H56" s="4" t="s">
        <v>7</v>
      </c>
      <c r="I56" s="4">
        <v>240</v>
      </c>
      <c r="J56" s="4" t="s">
        <v>7</v>
      </c>
      <c r="K56" s="6">
        <v>700</v>
      </c>
      <c r="L56" s="4" t="s">
        <v>7</v>
      </c>
      <c r="M56" s="7">
        <v>2</v>
      </c>
      <c r="N56" s="15" t="s">
        <v>8</v>
      </c>
      <c r="O56" s="665">
        <v>5.1294732697482139</v>
      </c>
      <c r="P56" s="285">
        <f t="array" ref="P56">INDEX(Калькулятор!$H$43:$BF$43,MATCH(K56,Калькулятор!$H$41:$BF$41,0))</f>
        <v>119.07979999999998</v>
      </c>
      <c r="Q56" s="672">
        <v>8088.6958595347851</v>
      </c>
      <c r="R56" s="672">
        <v>6409.6522878974356</v>
      </c>
      <c r="S56" s="673">
        <f t="shared" si="2"/>
        <v>14498.348147432222</v>
      </c>
      <c r="T56" s="3" t="str">
        <f t="shared" si="13"/>
        <v>Wtherm</v>
      </c>
      <c r="U56" s="4" t="s">
        <v>7</v>
      </c>
      <c r="V56" s="16" t="s">
        <v>79</v>
      </c>
      <c r="W56" s="4" t="s">
        <v>7</v>
      </c>
      <c r="X56" s="4">
        <v>90</v>
      </c>
      <c r="Y56" s="4" t="s">
        <v>7</v>
      </c>
      <c r="Z56" s="4">
        <v>240</v>
      </c>
      <c r="AA56" s="4" t="s">
        <v>7</v>
      </c>
      <c r="AB56" s="6">
        <v>700</v>
      </c>
      <c r="AC56" s="4" t="s">
        <v>7</v>
      </c>
      <c r="AD56" s="7">
        <v>2</v>
      </c>
      <c r="AE56" s="15" t="s">
        <v>8</v>
      </c>
      <c r="AF56" s="665">
        <v>5.3498221417482137</v>
      </c>
      <c r="AG56" s="285">
        <f>INDEX(Калькулятор!$H$50:$BF$50,MATCH(AB56,Калькулятор!$H$41:$BF$41,0))</f>
        <v>171.22</v>
      </c>
      <c r="AH56" s="672">
        <v>8365.9562496939216</v>
      </c>
      <c r="AI56" s="672">
        <v>6409.6522878974356</v>
      </c>
      <c r="AJ56" s="673">
        <f t="shared" si="11"/>
        <v>14775.608537591357</v>
      </c>
      <c r="AK56" s="3" t="str">
        <f t="shared" si="14"/>
        <v>Wtherm</v>
      </c>
      <c r="AL56" s="4" t="s">
        <v>7</v>
      </c>
      <c r="AM56" s="16" t="s">
        <v>79</v>
      </c>
      <c r="AN56" s="4" t="s">
        <v>7</v>
      </c>
      <c r="AO56" s="4">
        <v>110</v>
      </c>
      <c r="AP56" s="4" t="s">
        <v>7</v>
      </c>
      <c r="AQ56" s="4">
        <v>240</v>
      </c>
      <c r="AR56" s="4" t="s">
        <v>7</v>
      </c>
      <c r="AS56" s="6">
        <v>700</v>
      </c>
      <c r="AT56" s="4" t="s">
        <v>7</v>
      </c>
      <c r="AU56" s="7">
        <v>2</v>
      </c>
      <c r="AV56" s="15" t="s">
        <v>8</v>
      </c>
      <c r="AW56" s="665">
        <v>5.6436206377482137</v>
      </c>
      <c r="AX56" s="285">
        <f>INDEX(Калькулятор!$H$57:$BF$57,MATCH(AS56,Калькулятор!$H$41:$BF$41,0))</f>
        <v>207.44966515614789</v>
      </c>
      <c r="AY56" s="672">
        <v>8765.8242699061029</v>
      </c>
      <c r="AZ56" s="672">
        <v>6409.6522878974356</v>
      </c>
      <c r="BA56" s="673">
        <f t="shared" si="5"/>
        <v>15175.476557803539</v>
      </c>
      <c r="BB56" s="3" t="str">
        <f t="shared" si="15"/>
        <v>Wtherm</v>
      </c>
      <c r="BC56" s="4" t="s">
        <v>7</v>
      </c>
      <c r="BD56" s="16" t="s">
        <v>79</v>
      </c>
      <c r="BE56" s="4" t="s">
        <v>7</v>
      </c>
      <c r="BF56" s="4">
        <v>140</v>
      </c>
      <c r="BG56" s="4" t="s">
        <v>7</v>
      </c>
      <c r="BH56" s="4">
        <v>240</v>
      </c>
      <c r="BI56" s="4" t="s">
        <v>7</v>
      </c>
      <c r="BJ56" s="6">
        <v>700</v>
      </c>
      <c r="BK56" s="4" t="s">
        <v>7</v>
      </c>
      <c r="BL56" s="4">
        <v>4</v>
      </c>
      <c r="BM56" s="14" t="s">
        <v>9</v>
      </c>
      <c r="BN56" s="665">
        <v>6.6389913999712986</v>
      </c>
      <c r="BO56" s="285">
        <f>INDEX(Калькулятор!$H$64:$BF$64,MATCH(BJ56,Калькулятор!$H$41:$BF$41,0))</f>
        <v>314.07041199673995</v>
      </c>
      <c r="BP56" s="672">
        <v>11861.18775641675</v>
      </c>
      <c r="BQ56" s="672">
        <v>6409.6522878974356</v>
      </c>
      <c r="BR56" s="673">
        <f t="shared" si="7"/>
        <v>18270.840044314187</v>
      </c>
      <c r="BS56" s="3" t="str">
        <f t="shared" si="16"/>
        <v>Wtherm</v>
      </c>
      <c r="BT56" s="4" t="s">
        <v>7</v>
      </c>
      <c r="BU56" s="16" t="s">
        <v>79</v>
      </c>
      <c r="BV56" s="4" t="s">
        <v>7</v>
      </c>
      <c r="BW56" s="4">
        <v>180</v>
      </c>
      <c r="BX56" s="4" t="s">
        <v>7</v>
      </c>
      <c r="BY56" s="4">
        <v>240</v>
      </c>
      <c r="BZ56" s="4" t="s">
        <v>7</v>
      </c>
      <c r="CA56" s="6">
        <v>700</v>
      </c>
      <c r="CB56" s="4" t="s">
        <v>7</v>
      </c>
      <c r="CC56" s="4">
        <v>4</v>
      </c>
      <c r="CD56" s="14" t="s">
        <v>9</v>
      </c>
      <c r="CE56" s="665">
        <v>7.2265883919713003</v>
      </c>
      <c r="CF56" s="285">
        <f>INDEX(Калькулятор!$H$78:$BF$78,MATCH(CA56,Калькулятор!$H$41:$BF$41,0))</f>
        <v>359.63503135377999</v>
      </c>
      <c r="CG56" s="672">
        <v>12630.736296841116</v>
      </c>
      <c r="CH56" s="672">
        <v>6409.6522878974356</v>
      </c>
      <c r="CI56" s="673">
        <f t="shared" si="9"/>
        <v>19040.388584738554</v>
      </c>
    </row>
    <row r="57" spans="2:87" ht="16.5" thickBot="1" x14ac:dyDescent="0.3">
      <c r="B57" s="846"/>
      <c r="C57" s="3" t="str">
        <f t="shared" si="12"/>
        <v>Wtherm</v>
      </c>
      <c r="D57" s="4" t="s">
        <v>7</v>
      </c>
      <c r="E57" s="16" t="s">
        <v>79</v>
      </c>
      <c r="F57" s="4" t="s">
        <v>7</v>
      </c>
      <c r="G57" s="4">
        <v>75</v>
      </c>
      <c r="H57" s="4" t="s">
        <v>7</v>
      </c>
      <c r="I57" s="4">
        <v>240</v>
      </c>
      <c r="J57" s="4" t="s">
        <v>7</v>
      </c>
      <c r="K57" s="6">
        <v>750</v>
      </c>
      <c r="L57" s="4" t="s">
        <v>7</v>
      </c>
      <c r="M57" s="7">
        <v>2</v>
      </c>
      <c r="N57" s="15" t="s">
        <v>8</v>
      </c>
      <c r="O57" s="665">
        <v>5.4201029847954345</v>
      </c>
      <c r="P57" s="285">
        <f t="array" ref="P57">INDEX(Калькулятор!$H$43:$BF$43,MATCH(K57,Калькулятор!$H$41:$BF$41,0))</f>
        <v>136.09119999999999</v>
      </c>
      <c r="Q57" s="672">
        <v>8513.6187665023626</v>
      </c>
      <c r="R57" s="672">
        <v>6790.7076304615402</v>
      </c>
      <c r="S57" s="673">
        <f t="shared" si="2"/>
        <v>15304.326396963903</v>
      </c>
      <c r="T57" s="3" t="str">
        <f t="shared" si="13"/>
        <v>Wtherm</v>
      </c>
      <c r="U57" s="4" t="s">
        <v>7</v>
      </c>
      <c r="V57" s="16" t="s">
        <v>79</v>
      </c>
      <c r="W57" s="4" t="s">
        <v>7</v>
      </c>
      <c r="X57" s="4">
        <v>90</v>
      </c>
      <c r="Y57" s="4" t="s">
        <v>7</v>
      </c>
      <c r="Z57" s="4">
        <v>240</v>
      </c>
      <c r="AA57" s="4" t="s">
        <v>7</v>
      </c>
      <c r="AB57" s="6">
        <v>750</v>
      </c>
      <c r="AC57" s="4" t="s">
        <v>7</v>
      </c>
      <c r="AD57" s="7">
        <v>2</v>
      </c>
      <c r="AE57" s="15" t="s">
        <v>8</v>
      </c>
      <c r="AF57" s="665">
        <v>5.6499660567954342</v>
      </c>
      <c r="AG57" s="285">
        <f>INDEX(Калькулятор!$H$50:$BF$50,MATCH(AB57,Калькулятор!$H$41:$BF$41,0))</f>
        <v>195.68</v>
      </c>
      <c r="AH57" s="672">
        <v>8802.8072220239992</v>
      </c>
      <c r="AI57" s="672">
        <v>6790.7076304615402</v>
      </c>
      <c r="AJ57" s="673">
        <f t="shared" si="11"/>
        <v>15593.514852485539</v>
      </c>
      <c r="AK57" s="3" t="str">
        <f t="shared" si="14"/>
        <v>Wtherm</v>
      </c>
      <c r="AL57" s="4" t="s">
        <v>7</v>
      </c>
      <c r="AM57" s="16" t="s">
        <v>79</v>
      </c>
      <c r="AN57" s="4" t="s">
        <v>7</v>
      </c>
      <c r="AO57" s="4">
        <v>110</v>
      </c>
      <c r="AP57" s="4" t="s">
        <v>7</v>
      </c>
      <c r="AQ57" s="4">
        <v>240</v>
      </c>
      <c r="AR57" s="4" t="s">
        <v>7</v>
      </c>
      <c r="AS57" s="6">
        <v>750</v>
      </c>
      <c r="AT57" s="4" t="s">
        <v>7</v>
      </c>
      <c r="AU57" s="7">
        <v>2</v>
      </c>
      <c r="AV57" s="15" t="s">
        <v>8</v>
      </c>
      <c r="AW57" s="665">
        <v>5.9564501527954343</v>
      </c>
      <c r="AX57" s="285">
        <f>INDEX(Калькулятор!$H$57:$BF$57,MATCH(AS57,Калькулятор!$H$41:$BF$41,0))</f>
        <v>237.08533160702621</v>
      </c>
      <c r="AY57" s="672">
        <v>9218.5793293861807</v>
      </c>
      <c r="AZ57" s="672">
        <v>6790.7076304615402</v>
      </c>
      <c r="BA57" s="673">
        <f t="shared" si="5"/>
        <v>16009.286959847721</v>
      </c>
      <c r="BB57" s="3" t="str">
        <f t="shared" si="15"/>
        <v>Wtherm</v>
      </c>
      <c r="BC57" s="4" t="s">
        <v>7</v>
      </c>
      <c r="BD57" s="16" t="s">
        <v>79</v>
      </c>
      <c r="BE57" s="4" t="s">
        <v>7</v>
      </c>
      <c r="BF57" s="4">
        <v>140</v>
      </c>
      <c r="BG57" s="4" t="s">
        <v>7</v>
      </c>
      <c r="BH57" s="4">
        <v>240</v>
      </c>
      <c r="BI57" s="4" t="s">
        <v>7</v>
      </c>
      <c r="BJ57" s="6">
        <v>750</v>
      </c>
      <c r="BK57" s="4" t="s">
        <v>7</v>
      </c>
      <c r="BL57" s="4">
        <v>4</v>
      </c>
      <c r="BM57" s="14" t="s">
        <v>9</v>
      </c>
      <c r="BN57" s="665">
        <v>7.0267194885939448</v>
      </c>
      <c r="BO57" s="285">
        <f>INDEX(Калькулятор!$H$64:$BF$64,MATCH(BJ57,Калькулятор!$H$41:$BF$41,0))</f>
        <v>358.93761371055996</v>
      </c>
      <c r="BP57" s="672">
        <v>12586.888384518574</v>
      </c>
      <c r="BQ57" s="672">
        <v>6790.7076304615402</v>
      </c>
      <c r="BR57" s="673">
        <f t="shared" si="7"/>
        <v>19377.596014980114</v>
      </c>
      <c r="BS57" s="3" t="str">
        <f t="shared" si="16"/>
        <v>Wtherm</v>
      </c>
      <c r="BT57" s="4" t="s">
        <v>7</v>
      </c>
      <c r="BU57" s="16" t="s">
        <v>79</v>
      </c>
      <c r="BV57" s="4" t="s">
        <v>7</v>
      </c>
      <c r="BW57" s="4">
        <v>180</v>
      </c>
      <c r="BX57" s="4" t="s">
        <v>7</v>
      </c>
      <c r="BY57" s="4">
        <v>240</v>
      </c>
      <c r="BZ57" s="4" t="s">
        <v>7</v>
      </c>
      <c r="CA57" s="6">
        <v>750</v>
      </c>
      <c r="CB57" s="4" t="s">
        <v>7</v>
      </c>
      <c r="CC57" s="4">
        <v>4</v>
      </c>
      <c r="CD57" s="14" t="s">
        <v>9</v>
      </c>
      <c r="CE57" s="665">
        <v>7.639687680593946</v>
      </c>
      <c r="CF57" s="285">
        <f>INDEX(Калькулятор!$H$78:$BF$78,MATCH(CA57,Калькулятор!$H$41:$BF$41,0))</f>
        <v>411.01146440432007</v>
      </c>
      <c r="CG57" s="672">
        <v>13388.245099242937</v>
      </c>
      <c r="CH57" s="672">
        <v>6790.7076304615402</v>
      </c>
      <c r="CI57" s="673">
        <f t="shared" si="9"/>
        <v>20178.952729704477</v>
      </c>
    </row>
    <row r="58" spans="2:87" ht="16.5" thickBot="1" x14ac:dyDescent="0.3">
      <c r="B58" s="846"/>
      <c r="C58" s="3" t="str">
        <f t="shared" si="12"/>
        <v>Wtherm</v>
      </c>
      <c r="D58" s="4" t="s">
        <v>7</v>
      </c>
      <c r="E58" s="16" t="s">
        <v>79</v>
      </c>
      <c r="F58" s="4" t="s">
        <v>7</v>
      </c>
      <c r="G58" s="4">
        <v>75</v>
      </c>
      <c r="H58" s="4" t="s">
        <v>7</v>
      </c>
      <c r="I58" s="4">
        <v>240</v>
      </c>
      <c r="J58" s="4" t="s">
        <v>7</v>
      </c>
      <c r="K58" s="6">
        <v>800</v>
      </c>
      <c r="L58" s="4" t="s">
        <v>7</v>
      </c>
      <c r="M58" s="7">
        <v>2</v>
      </c>
      <c r="N58" s="15" t="s">
        <v>8</v>
      </c>
      <c r="O58" s="665">
        <v>5.7418406998426548</v>
      </c>
      <c r="P58" s="285">
        <f t="array" ref="P58">INDEX(Калькулятор!$H$43:$BF$43,MATCH(K58,Калькулятор!$H$41:$BF$41,0))</f>
        <v>153.1026</v>
      </c>
      <c r="Q58" s="672">
        <v>8938.5416734699429</v>
      </c>
      <c r="R58" s="672">
        <v>7401.7629730256413</v>
      </c>
      <c r="S58" s="673">
        <f t="shared" si="2"/>
        <v>16340.304646495584</v>
      </c>
      <c r="T58" s="3" t="str">
        <f t="shared" si="13"/>
        <v>Wtherm</v>
      </c>
      <c r="U58" s="4" t="s">
        <v>7</v>
      </c>
      <c r="V58" s="16" t="s">
        <v>79</v>
      </c>
      <c r="W58" s="4" t="s">
        <v>7</v>
      </c>
      <c r="X58" s="4">
        <v>90</v>
      </c>
      <c r="Y58" s="4" t="s">
        <v>7</v>
      </c>
      <c r="Z58" s="4">
        <v>240</v>
      </c>
      <c r="AA58" s="4" t="s">
        <v>7</v>
      </c>
      <c r="AB58" s="6">
        <v>800</v>
      </c>
      <c r="AC58" s="4" t="s">
        <v>7</v>
      </c>
      <c r="AD58" s="7">
        <v>2</v>
      </c>
      <c r="AE58" s="15" t="s">
        <v>8</v>
      </c>
      <c r="AF58" s="665">
        <v>5.9812179718426544</v>
      </c>
      <c r="AG58" s="285">
        <f>INDEX(Калькулятор!$H$50:$BF$50,MATCH(AB58,Калькулятор!$H$41:$BF$41,0))</f>
        <v>220.14</v>
      </c>
      <c r="AH58" s="672">
        <v>9239.6581943540768</v>
      </c>
      <c r="AI58" s="672">
        <v>7401.7629730256413</v>
      </c>
      <c r="AJ58" s="673">
        <f t="shared" si="11"/>
        <v>16641.421167379718</v>
      </c>
      <c r="AK58" s="3" t="str">
        <f t="shared" si="14"/>
        <v>Wtherm</v>
      </c>
      <c r="AL58" s="4" t="s">
        <v>7</v>
      </c>
      <c r="AM58" s="16" t="s">
        <v>79</v>
      </c>
      <c r="AN58" s="4" t="s">
        <v>7</v>
      </c>
      <c r="AO58" s="4">
        <v>110</v>
      </c>
      <c r="AP58" s="4" t="s">
        <v>7</v>
      </c>
      <c r="AQ58" s="4">
        <v>240</v>
      </c>
      <c r="AR58" s="4" t="s">
        <v>7</v>
      </c>
      <c r="AS58" s="6">
        <v>800</v>
      </c>
      <c r="AT58" s="4" t="s">
        <v>7</v>
      </c>
      <c r="AU58" s="7">
        <v>2</v>
      </c>
      <c r="AV58" s="15" t="s">
        <v>8</v>
      </c>
      <c r="AW58" s="665">
        <v>6.3003876678426529</v>
      </c>
      <c r="AX58" s="285">
        <f>INDEX(Калькулятор!$H$57:$BF$57,MATCH(AS58,Калькулятор!$H$41:$BF$41,0))</f>
        <v>266.72099805790447</v>
      </c>
      <c r="AY58" s="672">
        <v>9671.3343888662603</v>
      </c>
      <c r="AZ58" s="672">
        <v>7401.7629730256413</v>
      </c>
      <c r="BA58" s="673">
        <f t="shared" si="5"/>
        <v>17073.097361891902</v>
      </c>
      <c r="BB58" s="3" t="str">
        <f t="shared" si="15"/>
        <v>Wtherm</v>
      </c>
      <c r="BC58" s="4" t="s">
        <v>7</v>
      </c>
      <c r="BD58" s="16" t="s">
        <v>79</v>
      </c>
      <c r="BE58" s="4" t="s">
        <v>7</v>
      </c>
      <c r="BF58" s="4">
        <v>140</v>
      </c>
      <c r="BG58" s="4" t="s">
        <v>7</v>
      </c>
      <c r="BH58" s="4">
        <v>240</v>
      </c>
      <c r="BI58" s="4" t="s">
        <v>7</v>
      </c>
      <c r="BJ58" s="6">
        <v>800</v>
      </c>
      <c r="BK58" s="4" t="s">
        <v>7</v>
      </c>
      <c r="BL58" s="4">
        <v>4</v>
      </c>
      <c r="BM58" s="14" t="s">
        <v>9</v>
      </c>
      <c r="BN58" s="665">
        <v>7.4455555772165889</v>
      </c>
      <c r="BO58" s="285">
        <f>INDEX(Калькулятор!$H$64:$BF$64,MATCH(BJ58,Калькулятор!$H$41:$BF$41,0))</f>
        <v>403.80481542437991</v>
      </c>
      <c r="BP58" s="672">
        <v>13312.589012620392</v>
      </c>
      <c r="BQ58" s="672">
        <v>7401.7629730256413</v>
      </c>
      <c r="BR58" s="673">
        <f t="shared" si="7"/>
        <v>20714.351985646033</v>
      </c>
      <c r="BS58" s="3" t="str">
        <f t="shared" si="16"/>
        <v>Wtherm</v>
      </c>
      <c r="BT58" s="4" t="s">
        <v>7</v>
      </c>
      <c r="BU58" s="16" t="s">
        <v>79</v>
      </c>
      <c r="BV58" s="4" t="s">
        <v>7</v>
      </c>
      <c r="BW58" s="4">
        <v>180</v>
      </c>
      <c r="BX58" s="4" t="s">
        <v>7</v>
      </c>
      <c r="BY58" s="4">
        <v>240</v>
      </c>
      <c r="BZ58" s="4" t="s">
        <v>7</v>
      </c>
      <c r="CA58" s="6">
        <v>800</v>
      </c>
      <c r="CB58" s="4" t="s">
        <v>7</v>
      </c>
      <c r="CC58" s="4">
        <v>4</v>
      </c>
      <c r="CD58" s="14" t="s">
        <v>9</v>
      </c>
      <c r="CE58" s="665">
        <v>8.0838949692165905</v>
      </c>
      <c r="CF58" s="285">
        <f>INDEX(Калькулятор!$H$78:$BF$78,MATCH(CA58,Калькулятор!$H$41:$BF$41,0))</f>
        <v>462.38789745486002</v>
      </c>
      <c r="CG58" s="672">
        <v>14145.753901644757</v>
      </c>
      <c r="CH58" s="672">
        <v>7401.7629730256413</v>
      </c>
      <c r="CI58" s="673">
        <f t="shared" si="9"/>
        <v>21547.5168746704</v>
      </c>
    </row>
    <row r="59" spans="2:87" ht="16.5" thickBot="1" x14ac:dyDescent="0.3">
      <c r="B59" s="846"/>
      <c r="C59" s="3" t="str">
        <f t="shared" si="12"/>
        <v>Wtherm</v>
      </c>
      <c r="D59" s="4" t="s">
        <v>7</v>
      </c>
      <c r="E59" s="16" t="s">
        <v>79</v>
      </c>
      <c r="F59" s="4" t="s">
        <v>7</v>
      </c>
      <c r="G59" s="4">
        <v>75</v>
      </c>
      <c r="H59" s="4" t="s">
        <v>7</v>
      </c>
      <c r="I59" s="4">
        <v>240</v>
      </c>
      <c r="J59" s="4" t="s">
        <v>7</v>
      </c>
      <c r="K59" s="6">
        <v>850</v>
      </c>
      <c r="L59" s="4" t="s">
        <v>7</v>
      </c>
      <c r="M59" s="7">
        <v>2</v>
      </c>
      <c r="N59" s="15" t="s">
        <v>8</v>
      </c>
      <c r="O59" s="665">
        <v>6.0324704148898753</v>
      </c>
      <c r="P59" s="285">
        <f t="array" ref="P59">INDEX(Калькулятор!$H$43:$BF$43,MATCH(K59,Калькулятор!$H$41:$BF$41,0))</f>
        <v>170.11399999999998</v>
      </c>
      <c r="Q59" s="672">
        <v>9363.4645804375214</v>
      </c>
      <c r="R59" s="672">
        <v>7782.818315589745</v>
      </c>
      <c r="S59" s="673">
        <f t="shared" si="2"/>
        <v>17146.282896027267</v>
      </c>
      <c r="T59" s="3" t="str">
        <f t="shared" si="13"/>
        <v>Wtherm</v>
      </c>
      <c r="U59" s="4" t="s">
        <v>7</v>
      </c>
      <c r="V59" s="16" t="s">
        <v>79</v>
      </c>
      <c r="W59" s="4" t="s">
        <v>7</v>
      </c>
      <c r="X59" s="4">
        <v>90</v>
      </c>
      <c r="Y59" s="4" t="s">
        <v>7</v>
      </c>
      <c r="Z59" s="4">
        <v>240</v>
      </c>
      <c r="AA59" s="4" t="s">
        <v>7</v>
      </c>
      <c r="AB59" s="6">
        <v>850</v>
      </c>
      <c r="AC59" s="4" t="s">
        <v>7</v>
      </c>
      <c r="AD59" s="7">
        <v>2</v>
      </c>
      <c r="AE59" s="15" t="s">
        <v>8</v>
      </c>
      <c r="AF59" s="665">
        <v>6.2813618868898748</v>
      </c>
      <c r="AG59" s="285">
        <f>INDEX(Калькулятор!$H$50:$BF$50,MATCH(AB59,Калькулятор!$H$41:$BF$41,0))</f>
        <v>244.6</v>
      </c>
      <c r="AH59" s="672">
        <v>9676.5091666841581</v>
      </c>
      <c r="AI59" s="672">
        <v>7782.818315589745</v>
      </c>
      <c r="AJ59" s="673">
        <f t="shared" si="11"/>
        <v>17459.327482273904</v>
      </c>
      <c r="AK59" s="3" t="str">
        <f t="shared" si="14"/>
        <v>Wtherm</v>
      </c>
      <c r="AL59" s="4" t="s">
        <v>7</v>
      </c>
      <c r="AM59" s="16" t="s">
        <v>79</v>
      </c>
      <c r="AN59" s="4" t="s">
        <v>7</v>
      </c>
      <c r="AO59" s="4">
        <v>110</v>
      </c>
      <c r="AP59" s="4" t="s">
        <v>7</v>
      </c>
      <c r="AQ59" s="4">
        <v>240</v>
      </c>
      <c r="AR59" s="4" t="s">
        <v>7</v>
      </c>
      <c r="AS59" s="6">
        <v>850</v>
      </c>
      <c r="AT59" s="4" t="s">
        <v>7</v>
      </c>
      <c r="AU59" s="7">
        <v>2</v>
      </c>
      <c r="AV59" s="15" t="s">
        <v>8</v>
      </c>
      <c r="AW59" s="665">
        <v>6.6132171828898736</v>
      </c>
      <c r="AX59" s="285">
        <f>INDEX(Калькулятор!$H$57:$BF$57,MATCH(AS59,Калькулятор!$H$41:$BF$41,0))</f>
        <v>296.35666450878273</v>
      </c>
      <c r="AY59" s="672">
        <v>10124.089448346336</v>
      </c>
      <c r="AZ59" s="672">
        <v>7782.818315589745</v>
      </c>
      <c r="BA59" s="673">
        <f t="shared" si="5"/>
        <v>17906.90776393608</v>
      </c>
      <c r="BB59" s="3" t="str">
        <f t="shared" si="15"/>
        <v>Wtherm</v>
      </c>
      <c r="BC59" s="4" t="s">
        <v>7</v>
      </c>
      <c r="BD59" s="16" t="s">
        <v>79</v>
      </c>
      <c r="BE59" s="4" t="s">
        <v>7</v>
      </c>
      <c r="BF59" s="4">
        <v>140</v>
      </c>
      <c r="BG59" s="4" t="s">
        <v>7</v>
      </c>
      <c r="BH59" s="4">
        <v>240</v>
      </c>
      <c r="BI59" s="4" t="s">
        <v>7</v>
      </c>
      <c r="BJ59" s="6">
        <v>850</v>
      </c>
      <c r="BK59" s="4" t="s">
        <v>7</v>
      </c>
      <c r="BL59" s="4">
        <v>4</v>
      </c>
      <c r="BM59" s="14" t="s">
        <v>9</v>
      </c>
      <c r="BN59" s="665">
        <v>7.833283665839236</v>
      </c>
      <c r="BO59" s="285">
        <f>INDEX(Калькулятор!$H$64:$BF$64,MATCH(BJ59,Калькулятор!$H$41:$BF$41,0))</f>
        <v>448.67201713819992</v>
      </c>
      <c r="BP59" s="672">
        <v>14038.289640722212</v>
      </c>
      <c r="BQ59" s="672">
        <v>7782.818315589745</v>
      </c>
      <c r="BR59" s="673">
        <f t="shared" si="7"/>
        <v>21821.107956311957</v>
      </c>
      <c r="BS59" s="3" t="str">
        <f t="shared" si="16"/>
        <v>Wtherm</v>
      </c>
      <c r="BT59" s="4" t="s">
        <v>7</v>
      </c>
      <c r="BU59" s="16" t="s">
        <v>79</v>
      </c>
      <c r="BV59" s="4" t="s">
        <v>7</v>
      </c>
      <c r="BW59" s="4">
        <v>180</v>
      </c>
      <c r="BX59" s="4" t="s">
        <v>7</v>
      </c>
      <c r="BY59" s="4">
        <v>240</v>
      </c>
      <c r="BZ59" s="4" t="s">
        <v>7</v>
      </c>
      <c r="CA59" s="6">
        <v>850</v>
      </c>
      <c r="CB59" s="4" t="s">
        <v>7</v>
      </c>
      <c r="CC59" s="4">
        <v>4</v>
      </c>
      <c r="CD59" s="14" t="s">
        <v>9</v>
      </c>
      <c r="CE59" s="665">
        <v>8.496994257839237</v>
      </c>
      <c r="CF59" s="285">
        <f>INDEX(Калькулятор!$H$78:$BF$78,MATCH(CA59,Калькулятор!$H$41:$BF$41,0))</f>
        <v>513.76433050540004</v>
      </c>
      <c r="CG59" s="672">
        <v>14903.26270404658</v>
      </c>
      <c r="CH59" s="672">
        <v>7782.818315589745</v>
      </c>
      <c r="CI59" s="673">
        <f t="shared" si="9"/>
        <v>22686.081019636324</v>
      </c>
    </row>
    <row r="60" spans="2:87" ht="16.5" thickBot="1" x14ac:dyDescent="0.3">
      <c r="B60" s="846"/>
      <c r="C60" s="3" t="str">
        <f t="shared" si="12"/>
        <v>Wtherm</v>
      </c>
      <c r="D60" s="4" t="s">
        <v>7</v>
      </c>
      <c r="E60" s="16" t="s">
        <v>79</v>
      </c>
      <c r="F60" s="4" t="s">
        <v>7</v>
      </c>
      <c r="G60" s="4">
        <v>75</v>
      </c>
      <c r="H60" s="4" t="s">
        <v>7</v>
      </c>
      <c r="I60" s="4">
        <v>240</v>
      </c>
      <c r="J60" s="4" t="s">
        <v>7</v>
      </c>
      <c r="K60" s="6">
        <v>900</v>
      </c>
      <c r="L60" s="4" t="s">
        <v>7</v>
      </c>
      <c r="M60" s="7">
        <v>2</v>
      </c>
      <c r="N60" s="15" t="s">
        <v>8</v>
      </c>
      <c r="O60" s="665">
        <v>6.323100129937095</v>
      </c>
      <c r="P60" s="285">
        <f t="array" ref="P60">INDEX(Калькулятор!$H$43:$BF$43,MATCH(K60,Калькулятор!$H$41:$BF$41,0))</f>
        <v>187.12539999999998</v>
      </c>
      <c r="Q60" s="672">
        <v>9788.3874874050998</v>
      </c>
      <c r="R60" s="672">
        <v>8163.8736581538478</v>
      </c>
      <c r="S60" s="673">
        <f t="shared" si="2"/>
        <v>17952.261145558947</v>
      </c>
      <c r="T60" s="3" t="str">
        <f t="shared" si="13"/>
        <v>Wtherm</v>
      </c>
      <c r="U60" s="4" t="s">
        <v>7</v>
      </c>
      <c r="V60" s="16" t="s">
        <v>79</v>
      </c>
      <c r="W60" s="4" t="s">
        <v>7</v>
      </c>
      <c r="X60" s="4">
        <v>90</v>
      </c>
      <c r="Y60" s="4" t="s">
        <v>7</v>
      </c>
      <c r="Z60" s="4">
        <v>240</v>
      </c>
      <c r="AA60" s="4" t="s">
        <v>7</v>
      </c>
      <c r="AB60" s="6">
        <v>900</v>
      </c>
      <c r="AC60" s="4" t="s">
        <v>7</v>
      </c>
      <c r="AD60" s="7">
        <v>2</v>
      </c>
      <c r="AE60" s="15" t="s">
        <v>8</v>
      </c>
      <c r="AF60" s="665">
        <v>6.5815058019370944</v>
      </c>
      <c r="AG60" s="285">
        <f>INDEX(Калькулятор!$H$50:$BF$50,MATCH(AB60,Калькулятор!$H$41:$BF$41,0))</f>
        <v>269.06</v>
      </c>
      <c r="AH60" s="672">
        <v>10113.360139014238</v>
      </c>
      <c r="AI60" s="672">
        <v>8163.8736581538478</v>
      </c>
      <c r="AJ60" s="673">
        <f t="shared" si="11"/>
        <v>18277.233797168086</v>
      </c>
      <c r="AK60" s="3" t="str">
        <f t="shared" si="14"/>
        <v>Wtherm</v>
      </c>
      <c r="AL60" s="4" t="s">
        <v>7</v>
      </c>
      <c r="AM60" s="16" t="s">
        <v>79</v>
      </c>
      <c r="AN60" s="4" t="s">
        <v>7</v>
      </c>
      <c r="AO60" s="4">
        <v>110</v>
      </c>
      <c r="AP60" s="4" t="s">
        <v>7</v>
      </c>
      <c r="AQ60" s="4">
        <v>240</v>
      </c>
      <c r="AR60" s="4" t="s">
        <v>7</v>
      </c>
      <c r="AS60" s="6">
        <v>900</v>
      </c>
      <c r="AT60" s="4" t="s">
        <v>7</v>
      </c>
      <c r="AU60" s="7">
        <v>2</v>
      </c>
      <c r="AV60" s="15" t="s">
        <v>8</v>
      </c>
      <c r="AW60" s="665">
        <v>6.9260466979370952</v>
      </c>
      <c r="AX60" s="285">
        <f>INDEX(Калькулятор!$H$57:$BF$57,MATCH(AS60,Калькулятор!$H$41:$BF$41,0))</f>
        <v>325.99233095966105</v>
      </c>
      <c r="AY60" s="672">
        <v>10576.844507826418</v>
      </c>
      <c r="AZ60" s="672">
        <v>8163.8736581538478</v>
      </c>
      <c r="BA60" s="673">
        <f t="shared" si="5"/>
        <v>18740.718165980266</v>
      </c>
      <c r="BB60" s="3" t="str">
        <f t="shared" si="15"/>
        <v>Wtherm</v>
      </c>
      <c r="BC60" s="4" t="s">
        <v>7</v>
      </c>
      <c r="BD60" s="16" t="s">
        <v>79</v>
      </c>
      <c r="BE60" s="4" t="s">
        <v>7</v>
      </c>
      <c r="BF60" s="4">
        <v>140</v>
      </c>
      <c r="BG60" s="4" t="s">
        <v>7</v>
      </c>
      <c r="BH60" s="4">
        <v>240</v>
      </c>
      <c r="BI60" s="4" t="s">
        <v>7</v>
      </c>
      <c r="BJ60" s="6">
        <v>900</v>
      </c>
      <c r="BK60" s="4" t="s">
        <v>7</v>
      </c>
      <c r="BL60" s="4">
        <v>4</v>
      </c>
      <c r="BM60" s="14" t="s">
        <v>9</v>
      </c>
      <c r="BN60" s="665">
        <v>8.2210117544618821</v>
      </c>
      <c r="BO60" s="285">
        <f>INDEX(Калькулятор!$H$64:$BF$64,MATCH(BJ60,Калькулятор!$H$41:$BF$41,0))</f>
        <v>493.53921885201993</v>
      </c>
      <c r="BP60" s="672">
        <v>14763.990268824033</v>
      </c>
      <c r="BQ60" s="672">
        <v>8163.8736581538478</v>
      </c>
      <c r="BR60" s="673">
        <f t="shared" si="7"/>
        <v>22927.86392697788</v>
      </c>
      <c r="BS60" s="3" t="str">
        <f t="shared" si="16"/>
        <v>Wtherm</v>
      </c>
      <c r="BT60" s="4" t="s">
        <v>7</v>
      </c>
      <c r="BU60" s="16" t="s">
        <v>79</v>
      </c>
      <c r="BV60" s="4" t="s">
        <v>7</v>
      </c>
      <c r="BW60" s="4">
        <v>180</v>
      </c>
      <c r="BX60" s="4" t="s">
        <v>7</v>
      </c>
      <c r="BY60" s="4">
        <v>240</v>
      </c>
      <c r="BZ60" s="4" t="s">
        <v>7</v>
      </c>
      <c r="CA60" s="6">
        <v>900</v>
      </c>
      <c r="CB60" s="4" t="s">
        <v>7</v>
      </c>
      <c r="CC60" s="4">
        <v>4</v>
      </c>
      <c r="CD60" s="14" t="s">
        <v>9</v>
      </c>
      <c r="CE60" s="665">
        <v>8.9100935464618818</v>
      </c>
      <c r="CF60" s="285">
        <f>INDEX(Калькулятор!$H$78:$BF$78,MATCH(CA60,Калькулятор!$H$41:$BF$41,0))</f>
        <v>565.14076355594011</v>
      </c>
      <c r="CG60" s="672">
        <v>15660.771506448398</v>
      </c>
      <c r="CH60" s="672">
        <v>8163.8736581538478</v>
      </c>
      <c r="CI60" s="673">
        <f t="shared" si="9"/>
        <v>23824.645164602247</v>
      </c>
    </row>
    <row r="61" spans="2:87" ht="16.5" thickBot="1" x14ac:dyDescent="0.3">
      <c r="B61" s="846"/>
      <c r="C61" s="3" t="str">
        <f t="shared" si="12"/>
        <v>Wtherm</v>
      </c>
      <c r="D61" s="4" t="s">
        <v>7</v>
      </c>
      <c r="E61" s="16" t="s">
        <v>79</v>
      </c>
      <c r="F61" s="4" t="s">
        <v>7</v>
      </c>
      <c r="G61" s="4">
        <v>75</v>
      </c>
      <c r="H61" s="4" t="s">
        <v>7</v>
      </c>
      <c r="I61" s="4">
        <v>240</v>
      </c>
      <c r="J61" s="4" t="s">
        <v>7</v>
      </c>
      <c r="K61" s="6">
        <v>950</v>
      </c>
      <c r="L61" s="4" t="s">
        <v>7</v>
      </c>
      <c r="M61" s="7">
        <v>2</v>
      </c>
      <c r="N61" s="15" t="s">
        <v>8</v>
      </c>
      <c r="O61" s="665">
        <v>6.6137298449843165</v>
      </c>
      <c r="P61" s="285">
        <f t="array" ref="P61">INDEX(Калькулятор!$H$43:$BF$43,MATCH(K61,Калькулятор!$H$41:$BF$41,0))</f>
        <v>204.13679999999997</v>
      </c>
      <c r="Q61" s="672">
        <v>10213.31039437268</v>
      </c>
      <c r="R61" s="672">
        <v>8544.9290007179516</v>
      </c>
      <c r="S61" s="673">
        <f t="shared" si="2"/>
        <v>18758.239395090633</v>
      </c>
      <c r="T61" s="3" t="str">
        <f t="shared" si="13"/>
        <v>Wtherm</v>
      </c>
      <c r="U61" s="4" t="s">
        <v>7</v>
      </c>
      <c r="V61" s="16" t="s">
        <v>79</v>
      </c>
      <c r="W61" s="4" t="s">
        <v>7</v>
      </c>
      <c r="X61" s="4">
        <v>90</v>
      </c>
      <c r="Y61" s="4" t="s">
        <v>7</v>
      </c>
      <c r="Z61" s="4">
        <v>240</v>
      </c>
      <c r="AA61" s="4" t="s">
        <v>7</v>
      </c>
      <c r="AB61" s="6">
        <v>950</v>
      </c>
      <c r="AC61" s="4" t="s">
        <v>7</v>
      </c>
      <c r="AD61" s="7">
        <v>2</v>
      </c>
      <c r="AE61" s="15" t="s">
        <v>8</v>
      </c>
      <c r="AF61" s="665">
        <v>6.8816497169843149</v>
      </c>
      <c r="AG61" s="285">
        <f>INDEX(Калькулятор!$H$50:$BF$50,MATCH(AB61,Калькулятор!$H$41:$BF$41,0))</f>
        <v>293.52</v>
      </c>
      <c r="AH61" s="672">
        <v>10550.211111344317</v>
      </c>
      <c r="AI61" s="672">
        <v>8544.9290007179516</v>
      </c>
      <c r="AJ61" s="673">
        <f t="shared" si="11"/>
        <v>19095.140112062269</v>
      </c>
      <c r="AK61" s="3" t="str">
        <f t="shared" si="14"/>
        <v>Wtherm</v>
      </c>
      <c r="AL61" s="4" t="s">
        <v>7</v>
      </c>
      <c r="AM61" s="16" t="s">
        <v>79</v>
      </c>
      <c r="AN61" s="4" t="s">
        <v>7</v>
      </c>
      <c r="AO61" s="4">
        <v>110</v>
      </c>
      <c r="AP61" s="4" t="s">
        <v>7</v>
      </c>
      <c r="AQ61" s="4">
        <v>240</v>
      </c>
      <c r="AR61" s="4" t="s">
        <v>7</v>
      </c>
      <c r="AS61" s="6">
        <v>950</v>
      </c>
      <c r="AT61" s="4" t="s">
        <v>7</v>
      </c>
      <c r="AU61" s="7">
        <v>2</v>
      </c>
      <c r="AV61" s="15" t="s">
        <v>8</v>
      </c>
      <c r="AW61" s="665">
        <v>7.2388762129843141</v>
      </c>
      <c r="AX61" s="285">
        <f>INDEX(Калькулятор!$H$57:$BF$57,MATCH(AS61,Калькулятор!$H$41:$BF$41,0))</f>
        <v>355.62799741053925</v>
      </c>
      <c r="AY61" s="672">
        <v>11029.599567306499</v>
      </c>
      <c r="AZ61" s="672">
        <v>8544.9290007179516</v>
      </c>
      <c r="BA61" s="673">
        <f t="shared" si="5"/>
        <v>19574.528568024449</v>
      </c>
      <c r="BB61" s="3" t="str">
        <f t="shared" si="15"/>
        <v>Wtherm</v>
      </c>
      <c r="BC61" s="4" t="s">
        <v>7</v>
      </c>
      <c r="BD61" s="16" t="s">
        <v>79</v>
      </c>
      <c r="BE61" s="4" t="s">
        <v>7</v>
      </c>
      <c r="BF61" s="4">
        <v>140</v>
      </c>
      <c r="BG61" s="4" t="s">
        <v>7</v>
      </c>
      <c r="BH61" s="4">
        <v>240</v>
      </c>
      <c r="BI61" s="4" t="s">
        <v>7</v>
      </c>
      <c r="BJ61" s="6">
        <v>950</v>
      </c>
      <c r="BK61" s="4" t="s">
        <v>7</v>
      </c>
      <c r="BL61" s="4">
        <v>4</v>
      </c>
      <c r="BM61" s="14" t="s">
        <v>9</v>
      </c>
      <c r="BN61" s="665">
        <v>8.6087398430845283</v>
      </c>
      <c r="BO61" s="285">
        <f>INDEX(Калькулятор!$H$64:$BF$64,MATCH(BJ61,Калькулятор!$H$41:$BF$41,0))</f>
        <v>538.40642056583988</v>
      </c>
      <c r="BP61" s="672">
        <v>15489.690896925858</v>
      </c>
      <c r="BQ61" s="672">
        <v>8544.9290007179516</v>
      </c>
      <c r="BR61" s="673">
        <f t="shared" si="7"/>
        <v>24034.61989764381</v>
      </c>
      <c r="BS61" s="3" t="str">
        <f t="shared" si="16"/>
        <v>Wtherm</v>
      </c>
      <c r="BT61" s="4" t="s">
        <v>7</v>
      </c>
      <c r="BU61" s="16" t="s">
        <v>79</v>
      </c>
      <c r="BV61" s="4" t="s">
        <v>7</v>
      </c>
      <c r="BW61" s="4">
        <v>180</v>
      </c>
      <c r="BX61" s="4" t="s">
        <v>7</v>
      </c>
      <c r="BY61" s="4">
        <v>240</v>
      </c>
      <c r="BZ61" s="4" t="s">
        <v>7</v>
      </c>
      <c r="CA61" s="6">
        <v>950</v>
      </c>
      <c r="CB61" s="4" t="s">
        <v>7</v>
      </c>
      <c r="CC61" s="4">
        <v>4</v>
      </c>
      <c r="CD61" s="14" t="s">
        <v>9</v>
      </c>
      <c r="CE61" s="665">
        <v>9.3231928350845283</v>
      </c>
      <c r="CF61" s="285">
        <f>INDEX(Калькулятор!$H$78:$BF$78,MATCH(CA61,Калькулятор!$H$41:$BF$41,0))</f>
        <v>616.51719660648007</v>
      </c>
      <c r="CG61" s="672">
        <v>16418.280308850222</v>
      </c>
      <c r="CH61" s="672">
        <v>8544.9290007179516</v>
      </c>
      <c r="CI61" s="673">
        <f t="shared" si="9"/>
        <v>24963.209309568174</v>
      </c>
    </row>
    <row r="62" spans="2:87" ht="16.5" thickBot="1" x14ac:dyDescent="0.3">
      <c r="B62" s="846"/>
      <c r="C62" s="3" t="str">
        <f t="shared" si="12"/>
        <v>Wtherm</v>
      </c>
      <c r="D62" s="4" t="s">
        <v>7</v>
      </c>
      <c r="E62" s="16" t="s">
        <v>79</v>
      </c>
      <c r="F62" s="4" t="s">
        <v>7</v>
      </c>
      <c r="G62" s="4">
        <v>75</v>
      </c>
      <c r="H62" s="4" t="s">
        <v>7</v>
      </c>
      <c r="I62" s="4">
        <v>240</v>
      </c>
      <c r="J62" s="4" t="s">
        <v>7</v>
      </c>
      <c r="K62" s="6">
        <v>1000</v>
      </c>
      <c r="L62" s="4" t="s">
        <v>7</v>
      </c>
      <c r="M62" s="7">
        <v>2</v>
      </c>
      <c r="N62" s="15" t="s">
        <v>8</v>
      </c>
      <c r="O62" s="665">
        <v>6.9354675600315359</v>
      </c>
      <c r="P62" s="285">
        <f t="array" ref="P62">INDEX(Калькулятор!$H$43:$BF$43,MATCH(K62,Калькулятор!$H$41:$BF$41,0))</f>
        <v>221.14819999999997</v>
      </c>
      <c r="Q62" s="672">
        <v>10645.797081340257</v>
      </c>
      <c r="R62" s="672">
        <v>9155.9843432820508</v>
      </c>
      <c r="S62" s="673">
        <f t="shared" si="2"/>
        <v>19801.781424622306</v>
      </c>
      <c r="T62" s="3" t="str">
        <f t="shared" si="13"/>
        <v>Wtherm</v>
      </c>
      <c r="U62" s="4" t="s">
        <v>7</v>
      </c>
      <c r="V62" s="16" t="s">
        <v>79</v>
      </c>
      <c r="W62" s="4" t="s">
        <v>7</v>
      </c>
      <c r="X62" s="4">
        <v>90</v>
      </c>
      <c r="Y62" s="4" t="s">
        <v>7</v>
      </c>
      <c r="Z62" s="4">
        <v>240</v>
      </c>
      <c r="AA62" s="4" t="s">
        <v>7</v>
      </c>
      <c r="AB62" s="6">
        <v>1000</v>
      </c>
      <c r="AC62" s="4" t="s">
        <v>7</v>
      </c>
      <c r="AD62" s="7">
        <v>2</v>
      </c>
      <c r="AE62" s="15" t="s">
        <v>8</v>
      </c>
      <c r="AF62" s="665">
        <v>7.2129016320315351</v>
      </c>
      <c r="AG62" s="285">
        <f>INDEX(Калькулятор!$H$50:$BF$50,MATCH(AB62,Калькулятор!$H$41:$BF$41,0))</f>
        <v>317.98</v>
      </c>
      <c r="AH62" s="672">
        <v>10994.986043674393</v>
      </c>
      <c r="AI62" s="672">
        <v>9155.9843432820508</v>
      </c>
      <c r="AJ62" s="673">
        <f t="shared" si="11"/>
        <v>20150.970386956444</v>
      </c>
      <c r="AK62" s="3" t="str">
        <f t="shared" si="14"/>
        <v>Wtherm</v>
      </c>
      <c r="AL62" s="4" t="s">
        <v>7</v>
      </c>
      <c r="AM62" s="16" t="s">
        <v>79</v>
      </c>
      <c r="AN62" s="4" t="s">
        <v>7</v>
      </c>
      <c r="AO62" s="4">
        <v>110</v>
      </c>
      <c r="AP62" s="4" t="s">
        <v>7</v>
      </c>
      <c r="AQ62" s="4">
        <v>240</v>
      </c>
      <c r="AR62" s="4" t="s">
        <v>7</v>
      </c>
      <c r="AS62" s="6">
        <v>1000</v>
      </c>
      <c r="AT62" s="4" t="s">
        <v>7</v>
      </c>
      <c r="AU62" s="7">
        <v>2</v>
      </c>
      <c r="AV62" s="15" t="s">
        <v>8</v>
      </c>
      <c r="AW62" s="665">
        <v>7.5828137280315353</v>
      </c>
      <c r="AX62" s="285">
        <f>INDEX(Калькулятор!$H$57:$BF$57,MATCH(AS62,Калькулятор!$H$41:$BF$41,0))</f>
        <v>385.26366386141757</v>
      </c>
      <c r="AY62" s="672">
        <v>11490.758826786578</v>
      </c>
      <c r="AZ62" s="672">
        <v>9155.9843432820508</v>
      </c>
      <c r="BA62" s="673">
        <f t="shared" si="5"/>
        <v>20646.743170068628</v>
      </c>
      <c r="BB62" s="3" t="str">
        <f t="shared" si="15"/>
        <v>Wtherm</v>
      </c>
      <c r="BC62" s="4" t="s">
        <v>7</v>
      </c>
      <c r="BD62" s="16" t="s">
        <v>79</v>
      </c>
      <c r="BE62" s="4" t="s">
        <v>7</v>
      </c>
      <c r="BF62" s="4">
        <v>140</v>
      </c>
      <c r="BG62" s="4" t="s">
        <v>7</v>
      </c>
      <c r="BH62" s="4">
        <v>240</v>
      </c>
      <c r="BI62" s="4" t="s">
        <v>7</v>
      </c>
      <c r="BJ62" s="6">
        <v>1000</v>
      </c>
      <c r="BK62" s="4" t="s">
        <v>7</v>
      </c>
      <c r="BL62" s="4">
        <v>4</v>
      </c>
      <c r="BM62" s="14" t="s">
        <v>9</v>
      </c>
      <c r="BN62" s="665">
        <v>9.0275759317071724</v>
      </c>
      <c r="BO62" s="285">
        <f>INDEX(Калькулятор!$H$64:$BF$64,MATCH(BJ62,Калькулятор!$H$41:$BF$41,0))</f>
        <v>583.27362227965989</v>
      </c>
      <c r="BP62" s="672">
        <v>16224.516085027675</v>
      </c>
      <c r="BQ62" s="672">
        <v>9155.9843432820508</v>
      </c>
      <c r="BR62" s="673">
        <f t="shared" si="7"/>
        <v>25380.500428309726</v>
      </c>
      <c r="BS62" s="3" t="str">
        <f t="shared" si="16"/>
        <v>Wtherm</v>
      </c>
      <c r="BT62" s="4" t="s">
        <v>7</v>
      </c>
      <c r="BU62" s="16" t="s">
        <v>79</v>
      </c>
      <c r="BV62" s="4" t="s">
        <v>7</v>
      </c>
      <c r="BW62" s="4">
        <v>180</v>
      </c>
      <c r="BX62" s="4" t="s">
        <v>7</v>
      </c>
      <c r="BY62" s="4">
        <v>240</v>
      </c>
      <c r="BZ62" s="4" t="s">
        <v>7</v>
      </c>
      <c r="CA62" s="6">
        <v>1000</v>
      </c>
      <c r="CB62" s="4" t="s">
        <v>7</v>
      </c>
      <c r="CC62" s="4">
        <v>4</v>
      </c>
      <c r="CD62" s="14" t="s">
        <v>9</v>
      </c>
      <c r="CE62" s="665">
        <v>9.7674001237071728</v>
      </c>
      <c r="CF62" s="285">
        <f>INDEX(Калькулятор!$H$78:$BF$78,MATCH(CA62,Калькулятор!$H$41:$BF$41,0))</f>
        <v>667.89362965702003</v>
      </c>
      <c r="CG62" s="672">
        <v>17185.874151252043</v>
      </c>
      <c r="CH62" s="672">
        <v>9155.9843432820508</v>
      </c>
      <c r="CI62" s="673">
        <f t="shared" si="9"/>
        <v>26341.858494534092</v>
      </c>
    </row>
    <row r="63" spans="2:87" ht="16.5" thickBot="1" x14ac:dyDescent="0.3">
      <c r="B63" s="846"/>
      <c r="C63" s="3" t="str">
        <f t="shared" si="12"/>
        <v>Wtherm</v>
      </c>
      <c r="D63" s="4" t="s">
        <v>7</v>
      </c>
      <c r="E63" s="16" t="s">
        <v>79</v>
      </c>
      <c r="F63" s="4" t="s">
        <v>7</v>
      </c>
      <c r="G63" s="4">
        <v>75</v>
      </c>
      <c r="H63" s="4" t="s">
        <v>7</v>
      </c>
      <c r="I63" s="4">
        <v>240</v>
      </c>
      <c r="J63" s="4" t="s">
        <v>7</v>
      </c>
      <c r="K63" s="6">
        <v>1050</v>
      </c>
      <c r="L63" s="4" t="s">
        <v>7</v>
      </c>
      <c r="M63" s="7">
        <v>2</v>
      </c>
      <c r="N63" s="15" t="s">
        <v>8</v>
      </c>
      <c r="O63" s="665">
        <v>7.2260972750787555</v>
      </c>
      <c r="P63" s="285">
        <f t="array" ref="P63">INDEX(Калькулятор!$H$43:$BF$43,MATCH(K63,Калькулятор!$H$41:$BF$41,0))</f>
        <v>238.15959999999995</v>
      </c>
      <c r="Q63" s="672">
        <v>11070.719988307839</v>
      </c>
      <c r="R63" s="672">
        <v>9537.0396858461554</v>
      </c>
      <c r="S63" s="673">
        <f t="shared" si="2"/>
        <v>20607.759674153996</v>
      </c>
      <c r="T63" s="3" t="str">
        <f t="shared" si="13"/>
        <v>Wtherm</v>
      </c>
      <c r="U63" s="4" t="s">
        <v>7</v>
      </c>
      <c r="V63" s="16" t="s">
        <v>79</v>
      </c>
      <c r="W63" s="4" t="s">
        <v>7</v>
      </c>
      <c r="X63" s="4">
        <v>90</v>
      </c>
      <c r="Y63" s="4" t="s">
        <v>7</v>
      </c>
      <c r="Z63" s="4">
        <v>240</v>
      </c>
      <c r="AA63" s="4" t="s">
        <v>7</v>
      </c>
      <c r="AB63" s="6">
        <v>1050</v>
      </c>
      <c r="AC63" s="4" t="s">
        <v>7</v>
      </c>
      <c r="AD63" s="7">
        <v>2</v>
      </c>
      <c r="AE63" s="15" t="s">
        <v>8</v>
      </c>
      <c r="AF63" s="665">
        <v>7.5130455470787565</v>
      </c>
      <c r="AG63" s="285">
        <f>INDEX(Калькулятор!$H$50:$BF$50,MATCH(AB63,Калькулятор!$H$41:$BF$41,0))</f>
        <v>342.44</v>
      </c>
      <c r="AH63" s="672">
        <v>11431.837016004474</v>
      </c>
      <c r="AI63" s="672">
        <v>9537.0396858461554</v>
      </c>
      <c r="AJ63" s="673">
        <f t="shared" si="11"/>
        <v>20968.87670185063</v>
      </c>
      <c r="AK63" s="3" t="str">
        <f t="shared" si="14"/>
        <v>Wtherm</v>
      </c>
      <c r="AL63" s="4" t="s">
        <v>7</v>
      </c>
      <c r="AM63" s="16" t="s">
        <v>79</v>
      </c>
      <c r="AN63" s="4" t="s">
        <v>7</v>
      </c>
      <c r="AO63" s="4">
        <v>110</v>
      </c>
      <c r="AP63" s="4" t="s">
        <v>7</v>
      </c>
      <c r="AQ63" s="4">
        <v>240</v>
      </c>
      <c r="AR63" s="4" t="s">
        <v>7</v>
      </c>
      <c r="AS63" s="6">
        <v>1050</v>
      </c>
      <c r="AT63" s="4" t="s">
        <v>7</v>
      </c>
      <c r="AU63" s="7">
        <v>2</v>
      </c>
      <c r="AV63" s="15" t="s">
        <v>8</v>
      </c>
      <c r="AW63" s="665">
        <v>7.895643243078756</v>
      </c>
      <c r="AX63" s="285">
        <f>INDEX(Калькулятор!$H$57:$BF$57,MATCH(AS63,Калькулятор!$H$41:$BF$41,0))</f>
        <v>414.89933031229577</v>
      </c>
      <c r="AY63" s="672">
        <v>11943.513886266655</v>
      </c>
      <c r="AZ63" s="672">
        <v>9537.0396858461554</v>
      </c>
      <c r="BA63" s="673">
        <f t="shared" si="5"/>
        <v>21480.553572112811</v>
      </c>
      <c r="BB63" s="3" t="str">
        <f t="shared" si="15"/>
        <v>Wtherm</v>
      </c>
      <c r="BC63" s="4" t="s">
        <v>7</v>
      </c>
      <c r="BD63" s="16" t="s">
        <v>79</v>
      </c>
      <c r="BE63" s="4" t="s">
        <v>7</v>
      </c>
      <c r="BF63" s="4">
        <v>140</v>
      </c>
      <c r="BG63" s="4" t="s">
        <v>7</v>
      </c>
      <c r="BH63" s="4">
        <v>240</v>
      </c>
      <c r="BI63" s="4" t="s">
        <v>7</v>
      </c>
      <c r="BJ63" s="6">
        <v>1050</v>
      </c>
      <c r="BK63" s="4" t="s">
        <v>7</v>
      </c>
      <c r="BL63" s="4">
        <v>4</v>
      </c>
      <c r="BM63" s="14" t="s">
        <v>9</v>
      </c>
      <c r="BN63" s="665">
        <v>9.4153040203298168</v>
      </c>
      <c r="BO63" s="285">
        <f>INDEX(Калькулятор!$H$64:$BF$64,MATCH(BJ63,Калькулятор!$H$41:$BF$41,0))</f>
        <v>628.1408239934799</v>
      </c>
      <c r="BP63" s="672">
        <v>16950.216713129499</v>
      </c>
      <c r="BQ63" s="672">
        <v>9537.0396858461554</v>
      </c>
      <c r="BR63" s="673">
        <f t="shared" si="7"/>
        <v>26487.256398975653</v>
      </c>
      <c r="BS63" s="3" t="str">
        <f t="shared" si="16"/>
        <v>Wtherm</v>
      </c>
      <c r="BT63" s="4" t="s">
        <v>7</v>
      </c>
      <c r="BU63" s="16" t="s">
        <v>79</v>
      </c>
      <c r="BV63" s="4" t="s">
        <v>7</v>
      </c>
      <c r="BW63" s="4">
        <v>180</v>
      </c>
      <c r="BX63" s="4" t="s">
        <v>7</v>
      </c>
      <c r="BY63" s="4">
        <v>240</v>
      </c>
      <c r="BZ63" s="4" t="s">
        <v>7</v>
      </c>
      <c r="CA63" s="6">
        <v>1050</v>
      </c>
      <c r="CB63" s="4" t="s">
        <v>7</v>
      </c>
      <c r="CC63" s="4">
        <v>4</v>
      </c>
      <c r="CD63" s="14" t="s">
        <v>9</v>
      </c>
      <c r="CE63" s="665">
        <v>10.180499412329819</v>
      </c>
      <c r="CF63" s="285">
        <f>INDEX(Калькулятор!$H$78:$BF$78,MATCH(CA63,Калькулятор!$H$41:$BF$41,0))</f>
        <v>719.27006270755999</v>
      </c>
      <c r="CG63" s="672">
        <v>17943.382953653861</v>
      </c>
      <c r="CH63" s="672">
        <v>9537.0396858461554</v>
      </c>
      <c r="CI63" s="673">
        <f t="shared" si="9"/>
        <v>27480.422639500015</v>
      </c>
    </row>
    <row r="64" spans="2:87" ht="16.5" thickBot="1" x14ac:dyDescent="0.3">
      <c r="B64" s="846"/>
      <c r="C64" s="3" t="str">
        <f t="shared" si="12"/>
        <v>Wtherm</v>
      </c>
      <c r="D64" s="7" t="s">
        <v>7</v>
      </c>
      <c r="E64" s="16" t="s">
        <v>79</v>
      </c>
      <c r="F64" s="7" t="s">
        <v>7</v>
      </c>
      <c r="G64" s="4">
        <v>75</v>
      </c>
      <c r="H64" s="7" t="s">
        <v>7</v>
      </c>
      <c r="I64" s="4">
        <v>240</v>
      </c>
      <c r="J64" s="7" t="s">
        <v>7</v>
      </c>
      <c r="K64" s="6">
        <v>1100</v>
      </c>
      <c r="L64" s="7" t="s">
        <v>7</v>
      </c>
      <c r="M64" s="7">
        <v>2</v>
      </c>
      <c r="N64" s="15" t="s">
        <v>8</v>
      </c>
      <c r="O64" s="665">
        <v>7.5167269901259761</v>
      </c>
      <c r="P64" s="285">
        <f t="array" ref="P64">INDEX(Калькулятор!$H$43:$BF$43,MATCH(K64,Калькулятор!$H$41:$BF$41,0))</f>
        <v>255.17099999999996</v>
      </c>
      <c r="Q64" s="672">
        <v>11495.642895275418</v>
      </c>
      <c r="R64" s="672">
        <v>9918.0950284102582</v>
      </c>
      <c r="S64" s="673">
        <f t="shared" si="2"/>
        <v>21413.737923685676</v>
      </c>
      <c r="T64" s="3" t="str">
        <f t="shared" si="13"/>
        <v>Wtherm</v>
      </c>
      <c r="U64" s="7" t="s">
        <v>7</v>
      </c>
      <c r="V64" s="16" t="s">
        <v>79</v>
      </c>
      <c r="W64" s="7" t="s">
        <v>7</v>
      </c>
      <c r="X64" s="4">
        <v>90</v>
      </c>
      <c r="Y64" s="7" t="s">
        <v>7</v>
      </c>
      <c r="Z64" s="4">
        <v>240</v>
      </c>
      <c r="AA64" s="7" t="s">
        <v>7</v>
      </c>
      <c r="AB64" s="6">
        <v>1100</v>
      </c>
      <c r="AC64" s="7" t="s">
        <v>7</v>
      </c>
      <c r="AD64" s="7">
        <v>2</v>
      </c>
      <c r="AE64" s="15" t="s">
        <v>8</v>
      </c>
      <c r="AF64" s="665">
        <v>7.8131894621259752</v>
      </c>
      <c r="AG64" s="285">
        <f>INDEX(Калькулятор!$H$50:$BF$50,MATCH(AB64,Калькулятор!$H$41:$BF$41,0))</f>
        <v>366.9</v>
      </c>
      <c r="AH64" s="672">
        <v>11868.687988334554</v>
      </c>
      <c r="AI64" s="672">
        <v>9918.0950284102582</v>
      </c>
      <c r="AJ64" s="673">
        <f t="shared" si="11"/>
        <v>21786.783016744812</v>
      </c>
      <c r="AK64" s="3" t="str">
        <f t="shared" si="14"/>
        <v>Wtherm</v>
      </c>
      <c r="AL64" s="7" t="s">
        <v>7</v>
      </c>
      <c r="AM64" s="16" t="s">
        <v>79</v>
      </c>
      <c r="AN64" s="7" t="s">
        <v>7</v>
      </c>
      <c r="AO64" s="4">
        <v>110</v>
      </c>
      <c r="AP64" s="7" t="s">
        <v>7</v>
      </c>
      <c r="AQ64" s="4">
        <v>240</v>
      </c>
      <c r="AR64" s="7" t="s">
        <v>7</v>
      </c>
      <c r="AS64" s="6">
        <v>1100</v>
      </c>
      <c r="AT64" s="7" t="s">
        <v>7</v>
      </c>
      <c r="AU64" s="7">
        <v>2</v>
      </c>
      <c r="AV64" s="15" t="s">
        <v>8</v>
      </c>
      <c r="AW64" s="665">
        <v>8.2084727581259749</v>
      </c>
      <c r="AX64" s="285">
        <f>INDEX(Калькулятор!$H$57:$BF$57,MATCH(AS64,Калькулятор!$H$41:$BF$41,0))</f>
        <v>444.53499676317409</v>
      </c>
      <c r="AY64" s="672">
        <v>12396.268945746733</v>
      </c>
      <c r="AZ64" s="672">
        <v>9918.0950284102582</v>
      </c>
      <c r="BA64" s="673">
        <f t="shared" si="5"/>
        <v>22314.363974156993</v>
      </c>
      <c r="BB64" s="3" t="str">
        <f t="shared" si="15"/>
        <v>Wtherm</v>
      </c>
      <c r="BC64" s="7" t="s">
        <v>7</v>
      </c>
      <c r="BD64" s="16" t="s">
        <v>79</v>
      </c>
      <c r="BE64" s="7" t="s">
        <v>7</v>
      </c>
      <c r="BF64" s="4">
        <v>140</v>
      </c>
      <c r="BG64" s="7" t="s">
        <v>7</v>
      </c>
      <c r="BH64" s="4">
        <v>240</v>
      </c>
      <c r="BI64" s="7" t="s">
        <v>7</v>
      </c>
      <c r="BJ64" s="6">
        <v>1100</v>
      </c>
      <c r="BK64" s="7" t="s">
        <v>7</v>
      </c>
      <c r="BL64" s="4">
        <v>4</v>
      </c>
      <c r="BM64" s="14" t="s">
        <v>9</v>
      </c>
      <c r="BN64" s="665">
        <v>9.803032108952463</v>
      </c>
      <c r="BO64" s="285">
        <f>INDEX(Калькулятор!$H$64:$BF$64,MATCH(BJ64,Калькулятор!$H$41:$BF$41,0))</f>
        <v>673.00802570729991</v>
      </c>
      <c r="BP64" s="672">
        <v>17675.917341231318</v>
      </c>
      <c r="BQ64" s="672">
        <v>9918.0950284102582</v>
      </c>
      <c r="BR64" s="673">
        <f t="shared" si="7"/>
        <v>27594.012369641576</v>
      </c>
      <c r="BS64" s="3" t="str">
        <f t="shared" si="16"/>
        <v>Wtherm</v>
      </c>
      <c r="BT64" s="7" t="s">
        <v>7</v>
      </c>
      <c r="BU64" s="16" t="s">
        <v>79</v>
      </c>
      <c r="BV64" s="7" t="s">
        <v>7</v>
      </c>
      <c r="BW64" s="4">
        <v>180</v>
      </c>
      <c r="BX64" s="7" t="s">
        <v>7</v>
      </c>
      <c r="BY64" s="4">
        <v>240</v>
      </c>
      <c r="BZ64" s="7" t="s">
        <v>7</v>
      </c>
      <c r="CA64" s="6">
        <v>1100</v>
      </c>
      <c r="CB64" s="7" t="s">
        <v>7</v>
      </c>
      <c r="CC64" s="4">
        <v>4</v>
      </c>
      <c r="CD64" s="14" t="s">
        <v>9</v>
      </c>
      <c r="CE64" s="665">
        <v>10.593598700952464</v>
      </c>
      <c r="CF64" s="285">
        <f>INDEX(Калькулятор!$H$78:$BF$78,MATCH(CA64,Калькулятор!$H$41:$BF$41,0))</f>
        <v>770.64649575810006</v>
      </c>
      <c r="CG64" s="672">
        <v>18700.891756055684</v>
      </c>
      <c r="CH64" s="672">
        <v>9918.0950284102582</v>
      </c>
      <c r="CI64" s="673">
        <f t="shared" si="9"/>
        <v>28618.986784465942</v>
      </c>
    </row>
    <row r="65" spans="2:87" ht="16.5" thickBot="1" x14ac:dyDescent="0.3">
      <c r="B65" s="846"/>
      <c r="C65" s="3" t="str">
        <f t="shared" si="12"/>
        <v>Wtherm</v>
      </c>
      <c r="D65" s="4" t="s">
        <v>7</v>
      </c>
      <c r="E65" s="16" t="s">
        <v>79</v>
      </c>
      <c r="F65" s="4" t="s">
        <v>7</v>
      </c>
      <c r="G65" s="4">
        <v>75</v>
      </c>
      <c r="H65" s="4" t="s">
        <v>7</v>
      </c>
      <c r="I65" s="4">
        <v>240</v>
      </c>
      <c r="J65" s="4" t="s">
        <v>7</v>
      </c>
      <c r="K65" s="6">
        <v>1150</v>
      </c>
      <c r="L65" s="4" t="s">
        <v>7</v>
      </c>
      <c r="M65" s="7">
        <v>2</v>
      </c>
      <c r="N65" s="15" t="s">
        <v>8</v>
      </c>
      <c r="O65" s="665">
        <v>7.8384647051731955</v>
      </c>
      <c r="P65" s="285">
        <f t="array" ref="P65">INDEX(Калькулятор!$H$43:$BF$43,MATCH(K65,Калькулятор!$H$41:$BF$41,0))</f>
        <v>272.18239999999997</v>
      </c>
      <c r="Q65" s="672">
        <v>11920.565802242996</v>
      </c>
      <c r="R65" s="672">
        <v>10529.150370974359</v>
      </c>
      <c r="S65" s="673">
        <f t="shared" si="2"/>
        <v>22449.716173217355</v>
      </c>
      <c r="T65" s="3" t="str">
        <f t="shared" si="13"/>
        <v>Wtherm</v>
      </c>
      <c r="U65" s="4" t="s">
        <v>7</v>
      </c>
      <c r="V65" s="16" t="s">
        <v>79</v>
      </c>
      <c r="W65" s="4" t="s">
        <v>7</v>
      </c>
      <c r="X65" s="4">
        <v>90</v>
      </c>
      <c r="Y65" s="4" t="s">
        <v>7</v>
      </c>
      <c r="Z65" s="4">
        <v>240</v>
      </c>
      <c r="AA65" s="4" t="s">
        <v>7</v>
      </c>
      <c r="AB65" s="6">
        <v>1150</v>
      </c>
      <c r="AC65" s="4" t="s">
        <v>7</v>
      </c>
      <c r="AD65" s="7">
        <v>2</v>
      </c>
      <c r="AE65" s="15" t="s">
        <v>8</v>
      </c>
      <c r="AF65" s="665">
        <v>8.1444413771731945</v>
      </c>
      <c r="AG65" s="285">
        <f>INDEX(Калькулятор!$H$50:$BF$50,MATCH(AB65,Калькулятор!$H$41:$BF$41,0))</f>
        <v>391.36</v>
      </c>
      <c r="AH65" s="672">
        <v>12305.538960664629</v>
      </c>
      <c r="AI65" s="672">
        <v>10529.150370974359</v>
      </c>
      <c r="AJ65" s="673">
        <f t="shared" si="11"/>
        <v>22834.689331638991</v>
      </c>
      <c r="AK65" s="3" t="str">
        <f t="shared" si="14"/>
        <v>Wtherm</v>
      </c>
      <c r="AL65" s="4" t="s">
        <v>7</v>
      </c>
      <c r="AM65" s="16" t="s">
        <v>79</v>
      </c>
      <c r="AN65" s="4" t="s">
        <v>7</v>
      </c>
      <c r="AO65" s="4">
        <v>110</v>
      </c>
      <c r="AP65" s="4" t="s">
        <v>7</v>
      </c>
      <c r="AQ65" s="4">
        <v>240</v>
      </c>
      <c r="AR65" s="4" t="s">
        <v>7</v>
      </c>
      <c r="AS65" s="6">
        <v>1150</v>
      </c>
      <c r="AT65" s="4" t="s">
        <v>7</v>
      </c>
      <c r="AU65" s="7">
        <v>2</v>
      </c>
      <c r="AV65" s="15" t="s">
        <v>8</v>
      </c>
      <c r="AW65" s="665">
        <v>8.5524102731731944</v>
      </c>
      <c r="AX65" s="285">
        <f>INDEX(Калькулятор!$H$57:$BF$57,MATCH(AS65,Калькулятор!$H$41:$BF$41,0))</f>
        <v>474.17066321405241</v>
      </c>
      <c r="AY65" s="672">
        <v>12849.024005226813</v>
      </c>
      <c r="AZ65" s="672">
        <v>10529.150370974359</v>
      </c>
      <c r="BA65" s="673">
        <f t="shared" si="5"/>
        <v>23378.174376201172</v>
      </c>
      <c r="BB65" s="3" t="str">
        <f t="shared" si="15"/>
        <v>Wtherm</v>
      </c>
      <c r="BC65" s="4" t="s">
        <v>7</v>
      </c>
      <c r="BD65" s="16" t="s">
        <v>79</v>
      </c>
      <c r="BE65" s="4" t="s">
        <v>7</v>
      </c>
      <c r="BF65" s="4">
        <v>140</v>
      </c>
      <c r="BG65" s="4" t="s">
        <v>7</v>
      </c>
      <c r="BH65" s="4">
        <v>240</v>
      </c>
      <c r="BI65" s="4" t="s">
        <v>7</v>
      </c>
      <c r="BJ65" s="6">
        <v>1150</v>
      </c>
      <c r="BK65" s="4" t="s">
        <v>7</v>
      </c>
      <c r="BL65" s="4">
        <v>4</v>
      </c>
      <c r="BM65" s="14" t="s">
        <v>9</v>
      </c>
      <c r="BN65" s="665">
        <v>10.221868197575109</v>
      </c>
      <c r="BO65" s="285">
        <f>INDEX(Калькулятор!$H$64:$BF$64,MATCH(BJ65,Калькулятор!$H$41:$BF$41,0))</f>
        <v>717.87522742111992</v>
      </c>
      <c r="BP65" s="672">
        <v>18401.617969333136</v>
      </c>
      <c r="BQ65" s="672">
        <v>10529.150370974359</v>
      </c>
      <c r="BR65" s="673">
        <f t="shared" si="7"/>
        <v>28930.768340307495</v>
      </c>
      <c r="BS65" s="3" t="str">
        <f t="shared" si="16"/>
        <v>Wtherm</v>
      </c>
      <c r="BT65" s="4" t="s">
        <v>7</v>
      </c>
      <c r="BU65" s="16" t="s">
        <v>79</v>
      </c>
      <c r="BV65" s="4" t="s">
        <v>7</v>
      </c>
      <c r="BW65" s="4">
        <v>180</v>
      </c>
      <c r="BX65" s="4" t="s">
        <v>7</v>
      </c>
      <c r="BY65" s="4">
        <v>240</v>
      </c>
      <c r="BZ65" s="4" t="s">
        <v>7</v>
      </c>
      <c r="CA65" s="6">
        <v>1150</v>
      </c>
      <c r="CB65" s="4" t="s">
        <v>7</v>
      </c>
      <c r="CC65" s="4">
        <v>4</v>
      </c>
      <c r="CD65" s="14" t="s">
        <v>9</v>
      </c>
      <c r="CE65" s="665">
        <v>11.037805989575112</v>
      </c>
      <c r="CF65" s="285">
        <f>INDEX(Калькулятор!$H$78:$BF$78,MATCH(CA65,Калькулятор!$H$41:$BF$41,0))</f>
        <v>822.02292880864013</v>
      </c>
      <c r="CG65" s="672">
        <v>19458.400558457506</v>
      </c>
      <c r="CH65" s="672">
        <v>10529.150370974359</v>
      </c>
      <c r="CI65" s="673">
        <f t="shared" si="9"/>
        <v>29987.550929431865</v>
      </c>
    </row>
    <row r="66" spans="2:87" ht="16.5" thickBot="1" x14ac:dyDescent="0.3">
      <c r="B66" s="846"/>
      <c r="C66" s="3" t="str">
        <f t="shared" si="12"/>
        <v>Wtherm</v>
      </c>
      <c r="D66" s="4" t="s">
        <v>7</v>
      </c>
      <c r="E66" s="16" t="s">
        <v>79</v>
      </c>
      <c r="F66" s="4" t="s">
        <v>7</v>
      </c>
      <c r="G66" s="4">
        <v>75</v>
      </c>
      <c r="H66" s="4" t="s">
        <v>7</v>
      </c>
      <c r="I66" s="4">
        <v>240</v>
      </c>
      <c r="J66" s="4" t="s">
        <v>7</v>
      </c>
      <c r="K66" s="6">
        <v>1200</v>
      </c>
      <c r="L66" s="4" t="s">
        <v>7</v>
      </c>
      <c r="M66" s="7">
        <v>2</v>
      </c>
      <c r="N66" s="15" t="s">
        <v>8</v>
      </c>
      <c r="O66" s="665">
        <v>8.1290944202204152</v>
      </c>
      <c r="P66" s="285">
        <f t="array" ref="P66">INDEX(Калькулятор!$H$43:$BF$43,MATCH(K66,Калькулятор!$H$41:$BF$41,0))</f>
        <v>289.19379999999995</v>
      </c>
      <c r="Q66" s="672">
        <v>12345.488709210573</v>
      </c>
      <c r="R66" s="672">
        <v>10910.205713538462</v>
      </c>
      <c r="S66" s="673">
        <f t="shared" si="2"/>
        <v>23255.694422749035</v>
      </c>
      <c r="T66" s="3" t="str">
        <f t="shared" si="13"/>
        <v>Wtherm</v>
      </c>
      <c r="U66" s="4" t="s">
        <v>7</v>
      </c>
      <c r="V66" s="16" t="s">
        <v>79</v>
      </c>
      <c r="W66" s="4" t="s">
        <v>7</v>
      </c>
      <c r="X66" s="4">
        <v>90</v>
      </c>
      <c r="Y66" s="4" t="s">
        <v>7</v>
      </c>
      <c r="Z66" s="4">
        <v>240</v>
      </c>
      <c r="AA66" s="4" t="s">
        <v>7</v>
      </c>
      <c r="AB66" s="6">
        <v>1200</v>
      </c>
      <c r="AC66" s="4" t="s">
        <v>7</v>
      </c>
      <c r="AD66" s="7">
        <v>2</v>
      </c>
      <c r="AE66" s="15" t="s">
        <v>8</v>
      </c>
      <c r="AF66" s="665">
        <v>8.4445852922204168</v>
      </c>
      <c r="AG66" s="285">
        <f>INDEX(Калькулятор!$H$50:$BF$50,MATCH(AB66,Калькулятор!$H$41:$BF$41,0))</f>
        <v>415.82</v>
      </c>
      <c r="AH66" s="672">
        <v>12742.389932994709</v>
      </c>
      <c r="AI66" s="672">
        <v>10910.205713538462</v>
      </c>
      <c r="AJ66" s="673">
        <f t="shared" si="11"/>
        <v>23652.595646533169</v>
      </c>
      <c r="AK66" s="3" t="str">
        <f t="shared" si="14"/>
        <v>Wtherm</v>
      </c>
      <c r="AL66" s="4" t="s">
        <v>7</v>
      </c>
      <c r="AM66" s="16" t="s">
        <v>79</v>
      </c>
      <c r="AN66" s="4" t="s">
        <v>7</v>
      </c>
      <c r="AO66" s="4">
        <v>110</v>
      </c>
      <c r="AP66" s="4" t="s">
        <v>7</v>
      </c>
      <c r="AQ66" s="4">
        <v>240</v>
      </c>
      <c r="AR66" s="4" t="s">
        <v>7</v>
      </c>
      <c r="AS66" s="6">
        <v>1200</v>
      </c>
      <c r="AT66" s="4" t="s">
        <v>7</v>
      </c>
      <c r="AU66" s="7">
        <v>2</v>
      </c>
      <c r="AV66" s="15" t="s">
        <v>8</v>
      </c>
      <c r="AW66" s="665">
        <v>8.8652397882204177</v>
      </c>
      <c r="AX66" s="285">
        <f>INDEX(Калькулятор!$H$57:$BF$57,MATCH(AS66,Калькулятор!$H$41:$BF$41,0))</f>
        <v>503.80632966493062</v>
      </c>
      <c r="AY66" s="672">
        <v>13301.77906470689</v>
      </c>
      <c r="AZ66" s="672">
        <v>10910.205713538462</v>
      </c>
      <c r="BA66" s="673">
        <f t="shared" si="5"/>
        <v>24211.984778245351</v>
      </c>
      <c r="BB66" s="3" t="str">
        <f t="shared" si="15"/>
        <v>Wtherm</v>
      </c>
      <c r="BC66" s="4" t="s">
        <v>7</v>
      </c>
      <c r="BD66" s="16" t="s">
        <v>79</v>
      </c>
      <c r="BE66" s="4" t="s">
        <v>7</v>
      </c>
      <c r="BF66" s="4">
        <v>140</v>
      </c>
      <c r="BG66" s="4" t="s">
        <v>7</v>
      </c>
      <c r="BH66" s="4">
        <v>240</v>
      </c>
      <c r="BI66" s="4" t="s">
        <v>7</v>
      </c>
      <c r="BJ66" s="6">
        <v>1200</v>
      </c>
      <c r="BK66" s="4" t="s">
        <v>7</v>
      </c>
      <c r="BL66" s="4">
        <v>4</v>
      </c>
      <c r="BM66" s="14" t="s">
        <v>9</v>
      </c>
      <c r="BN66" s="665">
        <v>10.609596286197757</v>
      </c>
      <c r="BO66" s="285">
        <f>INDEX(Калькулятор!$H$64:$BF$64,MATCH(BJ66,Калькулятор!$H$41:$BF$41,0))</f>
        <v>762.74242913493981</v>
      </c>
      <c r="BP66" s="672">
        <v>19127.318597434954</v>
      </c>
      <c r="BQ66" s="672">
        <v>10910.205713538462</v>
      </c>
      <c r="BR66" s="673">
        <f t="shared" si="7"/>
        <v>30037.524310973415</v>
      </c>
      <c r="BS66" s="3" t="str">
        <f t="shared" si="16"/>
        <v>Wtherm</v>
      </c>
      <c r="BT66" s="4" t="s">
        <v>7</v>
      </c>
      <c r="BU66" s="16" t="s">
        <v>79</v>
      </c>
      <c r="BV66" s="4" t="s">
        <v>7</v>
      </c>
      <c r="BW66" s="4">
        <v>180</v>
      </c>
      <c r="BX66" s="4" t="s">
        <v>7</v>
      </c>
      <c r="BY66" s="4">
        <v>240</v>
      </c>
      <c r="BZ66" s="4" t="s">
        <v>7</v>
      </c>
      <c r="CA66" s="6">
        <v>1200</v>
      </c>
      <c r="CB66" s="4" t="s">
        <v>7</v>
      </c>
      <c r="CC66" s="4">
        <v>4</v>
      </c>
      <c r="CD66" s="14" t="s">
        <v>9</v>
      </c>
      <c r="CE66" s="665">
        <v>11.450905278197759</v>
      </c>
      <c r="CF66" s="285">
        <f>INDEX(Калькулятор!$H$78:$BF$78,MATCH(CA66,Калькулятор!$H$41:$BF$41,0))</f>
        <v>873.39936185918009</v>
      </c>
      <c r="CG66" s="672">
        <v>20215.909360859321</v>
      </c>
      <c r="CH66" s="672">
        <v>10910.205713538462</v>
      </c>
      <c r="CI66" s="673">
        <f t="shared" si="9"/>
        <v>31126.115074397785</v>
      </c>
    </row>
    <row r="67" spans="2:87" ht="16.5" thickBot="1" x14ac:dyDescent="0.3">
      <c r="B67" s="846"/>
      <c r="C67" s="3" t="str">
        <f t="shared" si="12"/>
        <v>Wtherm</v>
      </c>
      <c r="D67" s="4" t="s">
        <v>7</v>
      </c>
      <c r="E67" s="16" t="s">
        <v>79</v>
      </c>
      <c r="F67" s="4" t="s">
        <v>7</v>
      </c>
      <c r="G67" s="4">
        <v>75</v>
      </c>
      <c r="H67" s="4" t="s">
        <v>7</v>
      </c>
      <c r="I67" s="4">
        <v>240</v>
      </c>
      <c r="J67" s="4" t="s">
        <v>7</v>
      </c>
      <c r="K67" s="6">
        <v>1250</v>
      </c>
      <c r="L67" s="4" t="s">
        <v>7</v>
      </c>
      <c r="M67" s="7">
        <v>2</v>
      </c>
      <c r="N67" s="15" t="s">
        <v>8</v>
      </c>
      <c r="O67" s="665">
        <v>8.4197241352676375</v>
      </c>
      <c r="P67" s="285">
        <f t="array" ref="P67">INDEX(Калькулятор!$H$43:$BF$43,MATCH(K67,Калькулятор!$H$41:$BF$41,0))</f>
        <v>306.20519999999999</v>
      </c>
      <c r="Q67" s="672">
        <v>12770.411616178155</v>
      </c>
      <c r="R67" s="672">
        <v>11291.261056102565</v>
      </c>
      <c r="S67" s="673">
        <f t="shared" si="2"/>
        <v>24061.672672280722</v>
      </c>
      <c r="T67" s="3" t="str">
        <f t="shared" si="13"/>
        <v>Wtherm</v>
      </c>
      <c r="U67" s="4" t="s">
        <v>7</v>
      </c>
      <c r="V67" s="16" t="s">
        <v>79</v>
      </c>
      <c r="W67" s="4" t="s">
        <v>7</v>
      </c>
      <c r="X67" s="4">
        <v>90</v>
      </c>
      <c r="Y67" s="4" t="s">
        <v>7</v>
      </c>
      <c r="Z67" s="4">
        <v>240</v>
      </c>
      <c r="AA67" s="4" t="s">
        <v>7</v>
      </c>
      <c r="AB67" s="6">
        <v>1250</v>
      </c>
      <c r="AC67" s="4" t="s">
        <v>7</v>
      </c>
      <c r="AD67" s="7">
        <v>2</v>
      </c>
      <c r="AE67" s="15" t="s">
        <v>8</v>
      </c>
      <c r="AF67" s="665">
        <v>8.7447292072676355</v>
      </c>
      <c r="AG67" s="285">
        <f>INDEX(Калькулятор!$H$50:$BF$50,MATCH(AB67,Калькулятор!$H$41:$BF$41,0))</f>
        <v>440.28</v>
      </c>
      <c r="AH67" s="672">
        <v>13179.24090532479</v>
      </c>
      <c r="AI67" s="672">
        <v>11291.261056102565</v>
      </c>
      <c r="AJ67" s="673">
        <f t="shared" si="11"/>
        <v>24470.501961427355</v>
      </c>
      <c r="AK67" s="3" t="str">
        <f t="shared" si="14"/>
        <v>Wtherm</v>
      </c>
      <c r="AL67" s="4" t="s">
        <v>7</v>
      </c>
      <c r="AM67" s="16" t="s">
        <v>79</v>
      </c>
      <c r="AN67" s="4" t="s">
        <v>7</v>
      </c>
      <c r="AO67" s="4">
        <v>110</v>
      </c>
      <c r="AP67" s="4" t="s">
        <v>7</v>
      </c>
      <c r="AQ67" s="4">
        <v>240</v>
      </c>
      <c r="AR67" s="4" t="s">
        <v>7</v>
      </c>
      <c r="AS67" s="6">
        <v>1250</v>
      </c>
      <c r="AT67" s="4" t="s">
        <v>7</v>
      </c>
      <c r="AU67" s="7">
        <v>2</v>
      </c>
      <c r="AV67" s="15" t="s">
        <v>8</v>
      </c>
      <c r="AW67" s="665">
        <v>9.1780693032676375</v>
      </c>
      <c r="AX67" s="285">
        <f>INDEX(Калькулятор!$H$57:$BF$57,MATCH(AS67,Калькулятор!$H$41:$BF$41,0))</f>
        <v>533.44199611580893</v>
      </c>
      <c r="AY67" s="672">
        <v>13754.534124186972</v>
      </c>
      <c r="AZ67" s="672">
        <v>11291.261056102565</v>
      </c>
      <c r="BA67" s="673">
        <f t="shared" si="5"/>
        <v>25045.795180289537</v>
      </c>
      <c r="BB67" s="3" t="str">
        <f t="shared" si="15"/>
        <v>Wtherm</v>
      </c>
      <c r="BC67" s="4" t="s">
        <v>7</v>
      </c>
      <c r="BD67" s="16" t="s">
        <v>79</v>
      </c>
      <c r="BE67" s="4" t="s">
        <v>7</v>
      </c>
      <c r="BF67" s="4">
        <v>140</v>
      </c>
      <c r="BG67" s="4" t="s">
        <v>7</v>
      </c>
      <c r="BH67" s="4">
        <v>240</v>
      </c>
      <c r="BI67" s="4" t="s">
        <v>7</v>
      </c>
      <c r="BJ67" s="6">
        <v>1250</v>
      </c>
      <c r="BK67" s="4" t="s">
        <v>7</v>
      </c>
      <c r="BL67" s="4">
        <v>4</v>
      </c>
      <c r="BM67" s="14" t="s">
        <v>9</v>
      </c>
      <c r="BN67" s="665">
        <v>10.997324374820401</v>
      </c>
      <c r="BO67" s="285">
        <f>INDEX(Калькулятор!$H$64:$BF$64,MATCH(BJ67,Калькулятор!$H$41:$BF$41,0))</f>
        <v>807.60963084875982</v>
      </c>
      <c r="BP67" s="672">
        <v>19853.019225536777</v>
      </c>
      <c r="BQ67" s="672">
        <v>11291.261056102565</v>
      </c>
      <c r="BR67" s="673">
        <f t="shared" si="7"/>
        <v>31144.280281639341</v>
      </c>
      <c r="BS67" s="3" t="str">
        <f t="shared" si="16"/>
        <v>Wtherm</v>
      </c>
      <c r="BT67" s="4" t="s">
        <v>7</v>
      </c>
      <c r="BU67" s="16" t="s">
        <v>79</v>
      </c>
      <c r="BV67" s="4" t="s">
        <v>7</v>
      </c>
      <c r="BW67" s="4">
        <v>180</v>
      </c>
      <c r="BX67" s="4" t="s">
        <v>7</v>
      </c>
      <c r="BY67" s="4">
        <v>240</v>
      </c>
      <c r="BZ67" s="4" t="s">
        <v>7</v>
      </c>
      <c r="CA67" s="6">
        <v>1250</v>
      </c>
      <c r="CB67" s="4" t="s">
        <v>7</v>
      </c>
      <c r="CC67" s="4">
        <v>4</v>
      </c>
      <c r="CD67" s="14" t="s">
        <v>9</v>
      </c>
      <c r="CE67" s="665">
        <v>11.864004566820402</v>
      </c>
      <c r="CF67" s="285">
        <f>INDEX(Калькулятор!$H$78:$BF$78,MATCH(CA67,Калькулятор!$H$41:$BF$41,0))</f>
        <v>924.77579490972005</v>
      </c>
      <c r="CG67" s="672">
        <v>20973.41816326114</v>
      </c>
      <c r="CH67" s="672">
        <v>11291.261056102565</v>
      </c>
      <c r="CI67" s="673">
        <f t="shared" si="9"/>
        <v>32264.679219363705</v>
      </c>
    </row>
    <row r="68" spans="2:87" ht="16.5" thickBot="1" x14ac:dyDescent="0.3">
      <c r="B68" s="846"/>
      <c r="C68" s="3" t="str">
        <f t="shared" si="12"/>
        <v>Wtherm</v>
      </c>
      <c r="D68" s="4" t="s">
        <v>7</v>
      </c>
      <c r="E68" s="16" t="s">
        <v>79</v>
      </c>
      <c r="F68" s="4" t="s">
        <v>7</v>
      </c>
      <c r="G68" s="4">
        <v>75</v>
      </c>
      <c r="H68" s="4" t="s">
        <v>7</v>
      </c>
      <c r="I68" s="4">
        <v>240</v>
      </c>
      <c r="J68" s="4" t="s">
        <v>7</v>
      </c>
      <c r="K68" s="6">
        <v>1300</v>
      </c>
      <c r="L68" s="4" t="s">
        <v>7</v>
      </c>
      <c r="M68" s="7">
        <v>2</v>
      </c>
      <c r="N68" s="15" t="s">
        <v>8</v>
      </c>
      <c r="O68" s="665">
        <v>8.7103538503148563</v>
      </c>
      <c r="P68" s="285">
        <f t="array" ref="P68">INDEX(Калькулятор!$H$43:$BF$43,MATCH(K68,Калькулятор!$H$41:$BF$41,0))</f>
        <v>323.21659999999991</v>
      </c>
      <c r="Q68" s="672">
        <v>13195.334523145732</v>
      </c>
      <c r="R68" s="672">
        <v>11672.316398666666</v>
      </c>
      <c r="S68" s="673">
        <f t="shared" si="2"/>
        <v>24867.650921812397</v>
      </c>
      <c r="T68" s="3" t="str">
        <f t="shared" si="13"/>
        <v>Wtherm</v>
      </c>
      <c r="U68" s="4" t="s">
        <v>7</v>
      </c>
      <c r="V68" s="16" t="s">
        <v>79</v>
      </c>
      <c r="W68" s="4" t="s">
        <v>7</v>
      </c>
      <c r="X68" s="4">
        <v>90</v>
      </c>
      <c r="Y68" s="4" t="s">
        <v>7</v>
      </c>
      <c r="Z68" s="4">
        <v>240</v>
      </c>
      <c r="AA68" s="4" t="s">
        <v>7</v>
      </c>
      <c r="AB68" s="6">
        <v>1300</v>
      </c>
      <c r="AC68" s="4" t="s">
        <v>7</v>
      </c>
      <c r="AD68" s="7">
        <v>2</v>
      </c>
      <c r="AE68" s="15" t="s">
        <v>8</v>
      </c>
      <c r="AF68" s="665">
        <v>9.0448731223148577</v>
      </c>
      <c r="AG68" s="285">
        <f>INDEX(Калькулятор!$H$50:$BF$50,MATCH(AB68,Калькулятор!$H$41:$BF$41,0))</f>
        <v>464.73999999999995</v>
      </c>
      <c r="AH68" s="672">
        <v>13616.09187765487</v>
      </c>
      <c r="AI68" s="672">
        <v>11672.316398666666</v>
      </c>
      <c r="AJ68" s="673">
        <f t="shared" si="11"/>
        <v>25288.408276321534</v>
      </c>
      <c r="AK68" s="3" t="str">
        <f t="shared" si="14"/>
        <v>Wtherm</v>
      </c>
      <c r="AL68" s="4" t="s">
        <v>7</v>
      </c>
      <c r="AM68" s="16" t="s">
        <v>79</v>
      </c>
      <c r="AN68" s="4" t="s">
        <v>7</v>
      </c>
      <c r="AO68" s="4">
        <v>110</v>
      </c>
      <c r="AP68" s="4" t="s">
        <v>7</v>
      </c>
      <c r="AQ68" s="4">
        <v>240</v>
      </c>
      <c r="AR68" s="4" t="s">
        <v>7</v>
      </c>
      <c r="AS68" s="6">
        <v>1300</v>
      </c>
      <c r="AT68" s="4" t="s">
        <v>7</v>
      </c>
      <c r="AU68" s="7">
        <v>2</v>
      </c>
      <c r="AV68" s="15" t="s">
        <v>8</v>
      </c>
      <c r="AW68" s="665">
        <v>9.4908988183148573</v>
      </c>
      <c r="AX68" s="285">
        <f>INDEX(Калькулятор!$H$57:$BF$57,MATCH(AS68,Калькулятор!$H$41:$BF$41,0))</f>
        <v>563.0776625666872</v>
      </c>
      <c r="AY68" s="672">
        <v>14207.28918366705</v>
      </c>
      <c r="AZ68" s="672">
        <v>11672.316398666666</v>
      </c>
      <c r="BA68" s="673">
        <f t="shared" si="5"/>
        <v>25879.605582333716</v>
      </c>
      <c r="BB68" s="3" t="str">
        <f t="shared" si="15"/>
        <v>Wtherm</v>
      </c>
      <c r="BC68" s="4" t="s">
        <v>7</v>
      </c>
      <c r="BD68" s="16" t="s">
        <v>79</v>
      </c>
      <c r="BE68" s="4" t="s">
        <v>7</v>
      </c>
      <c r="BF68" s="4">
        <v>140</v>
      </c>
      <c r="BG68" s="4" t="s">
        <v>7</v>
      </c>
      <c r="BH68" s="4">
        <v>240</v>
      </c>
      <c r="BI68" s="4" t="s">
        <v>7</v>
      </c>
      <c r="BJ68" s="6">
        <v>1300</v>
      </c>
      <c r="BK68" s="4" t="s">
        <v>7</v>
      </c>
      <c r="BL68" s="4">
        <v>4</v>
      </c>
      <c r="BM68" s="14" t="s">
        <v>9</v>
      </c>
      <c r="BN68" s="665">
        <v>11.385052463443046</v>
      </c>
      <c r="BO68" s="285">
        <f>INDEX(Калькулятор!$H$64:$BF$64,MATCH(BJ68,Калькулятор!$H$41:$BF$41,0))</f>
        <v>852.47683256257983</v>
      </c>
      <c r="BP68" s="672">
        <v>20578.719853638595</v>
      </c>
      <c r="BQ68" s="672">
        <v>11672.316398666666</v>
      </c>
      <c r="BR68" s="673">
        <f t="shared" si="7"/>
        <v>32251.036252305261</v>
      </c>
      <c r="BS68" s="3" t="str">
        <f t="shared" si="16"/>
        <v>Wtherm</v>
      </c>
      <c r="BT68" s="4" t="s">
        <v>7</v>
      </c>
      <c r="BU68" s="16" t="s">
        <v>79</v>
      </c>
      <c r="BV68" s="4" t="s">
        <v>7</v>
      </c>
      <c r="BW68" s="4">
        <v>180</v>
      </c>
      <c r="BX68" s="4" t="s">
        <v>7</v>
      </c>
      <c r="BY68" s="4">
        <v>240</v>
      </c>
      <c r="BZ68" s="4" t="s">
        <v>7</v>
      </c>
      <c r="CA68" s="6">
        <v>1300</v>
      </c>
      <c r="CB68" s="4" t="s">
        <v>7</v>
      </c>
      <c r="CC68" s="4">
        <v>4</v>
      </c>
      <c r="CD68" s="14" t="s">
        <v>9</v>
      </c>
      <c r="CE68" s="665">
        <v>12.277103855443048</v>
      </c>
      <c r="CF68" s="285">
        <f>INDEX(Калькулятор!$H$78:$BF$78,MATCH(CA68,Калькулятор!$H$41:$BF$41,0))</f>
        <v>976.15222796026001</v>
      </c>
      <c r="CG68" s="672">
        <v>21730.926965662966</v>
      </c>
      <c r="CH68" s="672">
        <v>11672.316398666666</v>
      </c>
      <c r="CI68" s="673">
        <f t="shared" si="9"/>
        <v>33403.243364329632</v>
      </c>
    </row>
    <row r="69" spans="2:87" ht="16.5" thickBot="1" x14ac:dyDescent="0.3">
      <c r="B69" s="846"/>
      <c r="C69" s="3" t="str">
        <f t="shared" si="12"/>
        <v>Wtherm</v>
      </c>
      <c r="D69" s="4" t="s">
        <v>7</v>
      </c>
      <c r="E69" s="16" t="s">
        <v>79</v>
      </c>
      <c r="F69" s="4" t="s">
        <v>7</v>
      </c>
      <c r="G69" s="4">
        <v>75</v>
      </c>
      <c r="H69" s="4" t="s">
        <v>7</v>
      </c>
      <c r="I69" s="4">
        <v>240</v>
      </c>
      <c r="J69" s="4" t="s">
        <v>7</v>
      </c>
      <c r="K69" s="6">
        <v>1350</v>
      </c>
      <c r="L69" s="4" t="s">
        <v>7</v>
      </c>
      <c r="M69" s="7">
        <v>2</v>
      </c>
      <c r="N69" s="15" t="s">
        <v>8</v>
      </c>
      <c r="O69" s="665">
        <v>9.1261115240420771</v>
      </c>
      <c r="P69" s="285">
        <f t="array" ref="P69">INDEX(Калькулятор!$H$43:$BF$43,MATCH(K69,Калькулятор!$H$41:$BF$41,0))</f>
        <v>340.22799999999995</v>
      </c>
      <c r="Q69" s="672">
        <v>13760.771992229891</v>
      </c>
      <c r="R69" s="672">
        <v>12283.371741230772</v>
      </c>
      <c r="S69" s="673">
        <f t="shared" ref="S69:S102" si="17">Q69+R69</f>
        <v>26044.143733460663</v>
      </c>
      <c r="T69" s="3" t="str">
        <f t="shared" si="13"/>
        <v>Wtherm</v>
      </c>
      <c r="U69" s="4" t="s">
        <v>7</v>
      </c>
      <c r="V69" s="16" t="s">
        <v>79</v>
      </c>
      <c r="W69" s="4" t="s">
        <v>7</v>
      </c>
      <c r="X69" s="4">
        <v>90</v>
      </c>
      <c r="Y69" s="4" t="s">
        <v>7</v>
      </c>
      <c r="Z69" s="4">
        <v>240</v>
      </c>
      <c r="AA69" s="4" t="s">
        <v>7</v>
      </c>
      <c r="AB69" s="6">
        <v>1350</v>
      </c>
      <c r="AC69" s="4" t="s">
        <v>7</v>
      </c>
      <c r="AD69" s="7">
        <v>2</v>
      </c>
      <c r="AE69" s="15" t="s">
        <v>8</v>
      </c>
      <c r="AF69" s="665">
        <v>9.4917422300420782</v>
      </c>
      <c r="AG69" s="285">
        <f>INDEX(Калькулятор!$H$50:$BF$50,MATCH(AB69,Калькулятор!$H$41:$BF$41,0))</f>
        <v>489.2</v>
      </c>
      <c r="AH69" s="672">
        <v>14220.534120474404</v>
      </c>
      <c r="AI69" s="672">
        <v>12283.371741230772</v>
      </c>
      <c r="AJ69" s="673">
        <f t="shared" si="11"/>
        <v>26503.905861705178</v>
      </c>
      <c r="AK69" s="3" t="str">
        <f t="shared" si="14"/>
        <v>Wtherm</v>
      </c>
      <c r="AL69" s="4" t="s">
        <v>7</v>
      </c>
      <c r="AM69" s="16" t="s">
        <v>79</v>
      </c>
      <c r="AN69" s="4" t="s">
        <v>7</v>
      </c>
      <c r="AO69" s="4">
        <v>110</v>
      </c>
      <c r="AP69" s="4" t="s">
        <v>7</v>
      </c>
      <c r="AQ69" s="4">
        <v>240</v>
      </c>
      <c r="AR69" s="4" t="s">
        <v>7</v>
      </c>
      <c r="AS69" s="6">
        <v>1350</v>
      </c>
      <c r="AT69" s="4" t="s">
        <v>7</v>
      </c>
      <c r="AU69" s="7">
        <v>2</v>
      </c>
      <c r="AV69" s="15" t="s">
        <v>8</v>
      </c>
      <c r="AW69" s="665">
        <v>9.979249838042076</v>
      </c>
      <c r="AX69" s="285">
        <f>INDEX(Калькулятор!$H$57:$BF$57,MATCH(AS69,Калькулятор!$H$41:$BF$41,0))</f>
        <v>592.71332901756546</v>
      </c>
      <c r="AY69" s="672">
        <v>14863.737791467087</v>
      </c>
      <c r="AZ69" s="672">
        <v>12283.371741230772</v>
      </c>
      <c r="BA69" s="673">
        <f t="shared" ref="BA69:BA102" si="18">AY69+AZ69</f>
        <v>27147.109532697861</v>
      </c>
      <c r="BB69" s="3" t="str">
        <f t="shared" si="15"/>
        <v>Wtherm</v>
      </c>
      <c r="BC69" s="4" t="s">
        <v>7</v>
      </c>
      <c r="BD69" s="16" t="s">
        <v>79</v>
      </c>
      <c r="BE69" s="4" t="s">
        <v>7</v>
      </c>
      <c r="BF69" s="4">
        <v>140</v>
      </c>
      <c r="BG69" s="4" t="s">
        <v>7</v>
      </c>
      <c r="BH69" s="4">
        <v>240</v>
      </c>
      <c r="BI69" s="4" t="s">
        <v>7</v>
      </c>
      <c r="BJ69" s="6">
        <v>1350</v>
      </c>
      <c r="BK69" s="4" t="s">
        <v>7</v>
      </c>
      <c r="BL69" s="4">
        <v>4</v>
      </c>
      <c r="BM69" s="14" t="s">
        <v>9</v>
      </c>
      <c r="BN69" s="665">
        <v>11.991496524745692</v>
      </c>
      <c r="BO69" s="285">
        <f>INDEX(Калькулятор!$H$64:$BF$64,MATCH(BJ69,Калькулятор!$H$41:$BF$41,0))</f>
        <v>897.34403427639984</v>
      </c>
      <c r="BP69" s="672">
        <v>21562.267446806127</v>
      </c>
      <c r="BQ69" s="672">
        <v>12283.371741230772</v>
      </c>
      <c r="BR69" s="673">
        <f t="shared" ref="BR69:BR102" si="19">BP69+BQ69</f>
        <v>33845.639188036897</v>
      </c>
      <c r="BS69" s="3" t="str">
        <f t="shared" si="16"/>
        <v>Wtherm</v>
      </c>
      <c r="BT69" s="4" t="s">
        <v>7</v>
      </c>
      <c r="BU69" s="16" t="s">
        <v>79</v>
      </c>
      <c r="BV69" s="4" t="s">
        <v>7</v>
      </c>
      <c r="BW69" s="4">
        <v>180</v>
      </c>
      <c r="BX69" s="4" t="s">
        <v>7</v>
      </c>
      <c r="BY69" s="4">
        <v>240</v>
      </c>
      <c r="BZ69" s="4" t="s">
        <v>7</v>
      </c>
      <c r="CA69" s="6">
        <v>1350</v>
      </c>
      <c r="CB69" s="4" t="s">
        <v>7</v>
      </c>
      <c r="CC69" s="4">
        <v>4</v>
      </c>
      <c r="CD69" s="14" t="s">
        <v>9</v>
      </c>
      <c r="CE69" s="665">
        <v>12.966511740745695</v>
      </c>
      <c r="CF69" s="285">
        <f>INDEX(Калькулятор!$H$78:$BF$78,MATCH(CA69,Калькулятор!$H$41:$BF$41,0))</f>
        <v>1027.5286610108001</v>
      </c>
      <c r="CG69" s="672">
        <v>22833.581038791493</v>
      </c>
      <c r="CH69" s="672">
        <v>12283.371741230772</v>
      </c>
      <c r="CI69" s="673">
        <f t="shared" ref="CI69:CI102" si="20">CG69+CH69</f>
        <v>35116.952780022264</v>
      </c>
    </row>
    <row r="70" spans="2:87" ht="16.5" thickBot="1" x14ac:dyDescent="0.3">
      <c r="B70" s="846"/>
      <c r="C70" s="3" t="str">
        <f t="shared" si="12"/>
        <v>Wtherm</v>
      </c>
      <c r="D70" s="4" t="s">
        <v>7</v>
      </c>
      <c r="E70" s="16" t="s">
        <v>79</v>
      </c>
      <c r="F70" s="4" t="s">
        <v>7</v>
      </c>
      <c r="G70" s="4">
        <v>75</v>
      </c>
      <c r="H70" s="4" t="s">
        <v>7</v>
      </c>
      <c r="I70" s="4">
        <v>240</v>
      </c>
      <c r="J70" s="4" t="s">
        <v>7</v>
      </c>
      <c r="K70" s="6">
        <v>1400</v>
      </c>
      <c r="L70" s="4" t="s">
        <v>7</v>
      </c>
      <c r="M70" s="7">
        <v>2</v>
      </c>
      <c r="N70" s="15" t="s">
        <v>8</v>
      </c>
      <c r="O70" s="665">
        <v>9.4167412390892977</v>
      </c>
      <c r="P70" s="285">
        <f t="array" ref="P70">INDEX(Калькулятор!$H$43:$BF$43,MATCH(K70,Калькулятор!$H$41:$BF$41,0))</f>
        <v>357.23939999999999</v>
      </c>
      <c r="Q70" s="672">
        <v>14185.694899197471</v>
      </c>
      <c r="R70" s="672">
        <v>12664.427083794872</v>
      </c>
      <c r="S70" s="673">
        <f t="shared" si="17"/>
        <v>26850.121982992343</v>
      </c>
      <c r="T70" s="3" t="str">
        <f t="shared" si="13"/>
        <v>Wtherm</v>
      </c>
      <c r="U70" s="4" t="s">
        <v>7</v>
      </c>
      <c r="V70" s="16" t="s">
        <v>79</v>
      </c>
      <c r="W70" s="4" t="s">
        <v>7</v>
      </c>
      <c r="X70" s="4">
        <v>90</v>
      </c>
      <c r="Y70" s="4" t="s">
        <v>7</v>
      </c>
      <c r="Z70" s="4">
        <v>240</v>
      </c>
      <c r="AA70" s="4" t="s">
        <v>7</v>
      </c>
      <c r="AB70" s="6">
        <v>1400</v>
      </c>
      <c r="AC70" s="4" t="s">
        <v>7</v>
      </c>
      <c r="AD70" s="7">
        <v>2</v>
      </c>
      <c r="AE70" s="15" t="s">
        <v>8</v>
      </c>
      <c r="AF70" s="665">
        <v>9.7918861450892987</v>
      </c>
      <c r="AG70" s="285">
        <f>INDEX(Калькулятор!$H$50:$BF$50,MATCH(AB70,Калькулятор!$H$41:$BF$41,0))</f>
        <v>513.66</v>
      </c>
      <c r="AH70" s="672">
        <v>14657.385092804485</v>
      </c>
      <c r="AI70" s="672">
        <v>12664.427083794872</v>
      </c>
      <c r="AJ70" s="673">
        <f t="shared" si="11"/>
        <v>27321.812176599356</v>
      </c>
      <c r="AK70" s="3" t="str">
        <f t="shared" si="14"/>
        <v>Wtherm</v>
      </c>
      <c r="AL70" s="4" t="s">
        <v>7</v>
      </c>
      <c r="AM70" s="16" t="s">
        <v>79</v>
      </c>
      <c r="AN70" s="4" t="s">
        <v>7</v>
      </c>
      <c r="AO70" s="4">
        <v>110</v>
      </c>
      <c r="AP70" s="4" t="s">
        <v>7</v>
      </c>
      <c r="AQ70" s="4">
        <v>240</v>
      </c>
      <c r="AR70" s="4" t="s">
        <v>7</v>
      </c>
      <c r="AS70" s="6">
        <v>1400</v>
      </c>
      <c r="AT70" s="4" t="s">
        <v>7</v>
      </c>
      <c r="AU70" s="7">
        <v>2</v>
      </c>
      <c r="AV70" s="15" t="s">
        <v>8</v>
      </c>
      <c r="AW70" s="665">
        <v>10.292079353089298</v>
      </c>
      <c r="AX70" s="285">
        <f>INDEX(Калькулятор!$H$57:$BF$57,MATCH(AS70,Калькулятор!$H$41:$BF$41,0))</f>
        <v>622.34899546844372</v>
      </c>
      <c r="AY70" s="672">
        <v>15316.492850947165</v>
      </c>
      <c r="AZ70" s="672">
        <v>12664.427083794872</v>
      </c>
      <c r="BA70" s="673">
        <f t="shared" si="18"/>
        <v>27980.919934742036</v>
      </c>
      <c r="BB70" s="3" t="str">
        <f t="shared" si="15"/>
        <v>Wtherm</v>
      </c>
      <c r="BC70" s="4" t="s">
        <v>7</v>
      </c>
      <c r="BD70" s="16" t="s">
        <v>79</v>
      </c>
      <c r="BE70" s="4" t="s">
        <v>7</v>
      </c>
      <c r="BF70" s="4">
        <v>140</v>
      </c>
      <c r="BG70" s="4" t="s">
        <v>7</v>
      </c>
      <c r="BH70" s="4">
        <v>240</v>
      </c>
      <c r="BI70" s="4" t="s">
        <v>7</v>
      </c>
      <c r="BJ70" s="6">
        <v>1400</v>
      </c>
      <c r="BK70" s="4" t="s">
        <v>7</v>
      </c>
      <c r="BL70" s="4">
        <v>4</v>
      </c>
      <c r="BM70" s="14" t="s">
        <v>9</v>
      </c>
      <c r="BN70" s="665">
        <v>12.379224613368336</v>
      </c>
      <c r="BO70" s="285">
        <f>INDEX(Калькулятор!$H$64:$BF$64,MATCH(BJ70,Калькулятор!$H$41:$BF$41,0))</f>
        <v>942.21123599021985</v>
      </c>
      <c r="BP70" s="672">
        <v>22287.968074907945</v>
      </c>
      <c r="BQ70" s="672">
        <v>12664.427083794872</v>
      </c>
      <c r="BR70" s="673">
        <f t="shared" si="19"/>
        <v>34952.395158702813</v>
      </c>
      <c r="BS70" s="3" t="str">
        <f t="shared" si="16"/>
        <v>Wtherm</v>
      </c>
      <c r="BT70" s="4" t="s">
        <v>7</v>
      </c>
      <c r="BU70" s="16" t="s">
        <v>79</v>
      </c>
      <c r="BV70" s="4" t="s">
        <v>7</v>
      </c>
      <c r="BW70" s="4">
        <v>180</v>
      </c>
      <c r="BX70" s="4" t="s">
        <v>7</v>
      </c>
      <c r="BY70" s="4">
        <v>240</v>
      </c>
      <c r="BZ70" s="4" t="s">
        <v>7</v>
      </c>
      <c r="CA70" s="6">
        <v>1400</v>
      </c>
      <c r="CB70" s="4" t="s">
        <v>7</v>
      </c>
      <c r="CC70" s="4">
        <v>4</v>
      </c>
      <c r="CD70" s="14" t="s">
        <v>9</v>
      </c>
      <c r="CE70" s="665">
        <v>13.379611029368341</v>
      </c>
      <c r="CF70" s="285">
        <f>INDEX(Калькулятор!$H$78:$BF$78,MATCH(CA70,Калькулятор!$H$41:$BF$41,0))</f>
        <v>1078.9050940613402</v>
      </c>
      <c r="CG70" s="672">
        <v>23591.089841193316</v>
      </c>
      <c r="CH70" s="672">
        <v>12664.427083794872</v>
      </c>
      <c r="CI70" s="673">
        <f t="shared" si="20"/>
        <v>36255.516924988187</v>
      </c>
    </row>
    <row r="71" spans="2:87" ht="16.5" thickBot="1" x14ac:dyDescent="0.3">
      <c r="B71" s="846"/>
      <c r="C71" s="3" t="str">
        <f t="shared" si="12"/>
        <v>Wtherm</v>
      </c>
      <c r="D71" s="4" t="s">
        <v>7</v>
      </c>
      <c r="E71" s="16" t="s">
        <v>79</v>
      </c>
      <c r="F71" s="4" t="s">
        <v>7</v>
      </c>
      <c r="G71" s="4">
        <v>75</v>
      </c>
      <c r="H71" s="4" t="s">
        <v>7</v>
      </c>
      <c r="I71" s="4">
        <v>240</v>
      </c>
      <c r="J71" s="4" t="s">
        <v>7</v>
      </c>
      <c r="K71" s="6">
        <v>1450</v>
      </c>
      <c r="L71" s="4" t="s">
        <v>7</v>
      </c>
      <c r="M71" s="7">
        <v>2</v>
      </c>
      <c r="N71" s="15" t="s">
        <v>8</v>
      </c>
      <c r="O71" s="665">
        <v>9.7073709541365165</v>
      </c>
      <c r="P71" s="285">
        <f t="array" ref="P71">INDEX(Калькулятор!$H$43:$BF$43,MATCH(K71,Калькулятор!$H$41:$BF$41,0))</f>
        <v>374.25079999999997</v>
      </c>
      <c r="Q71" s="672">
        <v>14610.61780616505</v>
      </c>
      <c r="R71" s="672">
        <v>13045.482426358978</v>
      </c>
      <c r="S71" s="673">
        <f t="shared" si="17"/>
        <v>27656.100232524026</v>
      </c>
      <c r="T71" s="3" t="str">
        <f t="shared" si="13"/>
        <v>Wtherm</v>
      </c>
      <c r="U71" s="4" t="s">
        <v>7</v>
      </c>
      <c r="V71" s="16" t="s">
        <v>79</v>
      </c>
      <c r="W71" s="4" t="s">
        <v>7</v>
      </c>
      <c r="X71" s="4">
        <v>90</v>
      </c>
      <c r="Y71" s="4" t="s">
        <v>7</v>
      </c>
      <c r="Z71" s="4">
        <v>240</v>
      </c>
      <c r="AA71" s="4" t="s">
        <v>7</v>
      </c>
      <c r="AB71" s="6">
        <v>1450</v>
      </c>
      <c r="AC71" s="4" t="s">
        <v>7</v>
      </c>
      <c r="AD71" s="7">
        <v>2</v>
      </c>
      <c r="AE71" s="15" t="s">
        <v>8</v>
      </c>
      <c r="AF71" s="665">
        <v>10.092030060136519</v>
      </c>
      <c r="AG71" s="285">
        <f>INDEX(Калькулятор!$H$50:$BF$50,MATCH(AB71,Калькулятор!$H$41:$BF$41,0))</f>
        <v>538.12</v>
      </c>
      <c r="AH71" s="672">
        <v>15094.236065134564</v>
      </c>
      <c r="AI71" s="672">
        <v>13045.482426358978</v>
      </c>
      <c r="AJ71" s="673">
        <f t="shared" si="11"/>
        <v>28139.718491493542</v>
      </c>
      <c r="AK71" s="3" t="str">
        <f t="shared" si="14"/>
        <v>Wtherm</v>
      </c>
      <c r="AL71" s="4" t="s">
        <v>7</v>
      </c>
      <c r="AM71" s="16" t="s">
        <v>79</v>
      </c>
      <c r="AN71" s="4" t="s">
        <v>7</v>
      </c>
      <c r="AO71" s="4">
        <v>110</v>
      </c>
      <c r="AP71" s="4" t="s">
        <v>7</v>
      </c>
      <c r="AQ71" s="4">
        <v>240</v>
      </c>
      <c r="AR71" s="4" t="s">
        <v>7</v>
      </c>
      <c r="AS71" s="6">
        <v>1450</v>
      </c>
      <c r="AT71" s="4" t="s">
        <v>7</v>
      </c>
      <c r="AU71" s="7">
        <v>2</v>
      </c>
      <c r="AV71" s="15" t="s">
        <v>8</v>
      </c>
      <c r="AW71" s="665">
        <v>10.604908868136517</v>
      </c>
      <c r="AX71" s="285">
        <f>INDEX(Калькулятор!$H$57:$BF$57,MATCH(AS71,Калькулятор!$H$41:$BF$41,0))</f>
        <v>651.98466191932209</v>
      </c>
      <c r="AY71" s="672">
        <v>15769.247910427244</v>
      </c>
      <c r="AZ71" s="672">
        <v>13045.482426358978</v>
      </c>
      <c r="BA71" s="673">
        <f t="shared" si="18"/>
        <v>28814.730336786222</v>
      </c>
      <c r="BB71" s="3" t="str">
        <f t="shared" si="15"/>
        <v>Wtherm</v>
      </c>
      <c r="BC71" s="4" t="s">
        <v>7</v>
      </c>
      <c r="BD71" s="16" t="s">
        <v>79</v>
      </c>
      <c r="BE71" s="4" t="s">
        <v>7</v>
      </c>
      <c r="BF71" s="4">
        <v>140</v>
      </c>
      <c r="BG71" s="4" t="s">
        <v>7</v>
      </c>
      <c r="BH71" s="4">
        <v>240</v>
      </c>
      <c r="BI71" s="4" t="s">
        <v>7</v>
      </c>
      <c r="BJ71" s="6">
        <v>1450</v>
      </c>
      <c r="BK71" s="4" t="s">
        <v>7</v>
      </c>
      <c r="BL71" s="4">
        <v>4</v>
      </c>
      <c r="BM71" s="14" t="s">
        <v>9</v>
      </c>
      <c r="BN71" s="665">
        <v>12.766952701990983</v>
      </c>
      <c r="BO71" s="285">
        <f>INDEX(Калькулятор!$H$64:$BF$64,MATCH(BJ71,Калькулятор!$H$41:$BF$41,0))</f>
        <v>987.07843770403986</v>
      </c>
      <c r="BP71" s="672">
        <v>23013.668703009767</v>
      </c>
      <c r="BQ71" s="672">
        <v>13045.482426358978</v>
      </c>
      <c r="BR71" s="673">
        <f t="shared" si="19"/>
        <v>36059.151129368744</v>
      </c>
      <c r="BS71" s="3" t="str">
        <f t="shared" si="16"/>
        <v>Wtherm</v>
      </c>
      <c r="BT71" s="4" t="s">
        <v>7</v>
      </c>
      <c r="BU71" s="16" t="s">
        <v>79</v>
      </c>
      <c r="BV71" s="4" t="s">
        <v>7</v>
      </c>
      <c r="BW71" s="4">
        <v>180</v>
      </c>
      <c r="BX71" s="4" t="s">
        <v>7</v>
      </c>
      <c r="BY71" s="4">
        <v>240</v>
      </c>
      <c r="BZ71" s="4" t="s">
        <v>7</v>
      </c>
      <c r="CA71" s="6">
        <v>1450</v>
      </c>
      <c r="CB71" s="4" t="s">
        <v>7</v>
      </c>
      <c r="CC71" s="4">
        <v>4</v>
      </c>
      <c r="CD71" s="14" t="s">
        <v>9</v>
      </c>
      <c r="CE71" s="665">
        <v>13.792710317990984</v>
      </c>
      <c r="CF71" s="285">
        <f>INDEX(Калькулятор!$H$78:$BF$78,MATCH(CA71,Калькулятор!$H$41:$BF$41,0))</f>
        <v>1130.2815271118802</v>
      </c>
      <c r="CG71" s="672">
        <v>24348.598643595134</v>
      </c>
      <c r="CH71" s="672">
        <v>13045.482426358978</v>
      </c>
      <c r="CI71" s="673">
        <f t="shared" si="20"/>
        <v>37394.081069954111</v>
      </c>
    </row>
    <row r="72" spans="2:87" ht="16.5" thickBot="1" x14ac:dyDescent="0.3">
      <c r="B72" s="846"/>
      <c r="C72" s="3" t="str">
        <f t="shared" si="12"/>
        <v>Wtherm</v>
      </c>
      <c r="D72" s="4" t="s">
        <v>7</v>
      </c>
      <c r="E72" s="16" t="s">
        <v>79</v>
      </c>
      <c r="F72" s="4" t="s">
        <v>7</v>
      </c>
      <c r="G72" s="4">
        <v>75</v>
      </c>
      <c r="H72" s="4" t="s">
        <v>7</v>
      </c>
      <c r="I72" s="4">
        <v>240</v>
      </c>
      <c r="J72" s="4" t="s">
        <v>7</v>
      </c>
      <c r="K72" s="6">
        <v>1500</v>
      </c>
      <c r="L72" s="4" t="s">
        <v>7</v>
      </c>
      <c r="M72" s="7">
        <v>2</v>
      </c>
      <c r="N72" s="15" t="s">
        <v>8</v>
      </c>
      <c r="O72" s="665">
        <v>9.9980006691837371</v>
      </c>
      <c r="P72" s="285">
        <f t="array" ref="P72">INDEX(Калькулятор!$H$43:$BF$43,MATCH(K72,Калькулятор!$H$41:$BF$41,0))</f>
        <v>391.26219999999989</v>
      </c>
      <c r="Q72" s="672">
        <v>15043.104493132631</v>
      </c>
      <c r="R72" s="672">
        <v>13426.537768923081</v>
      </c>
      <c r="S72" s="673">
        <f t="shared" si="17"/>
        <v>28469.642262055713</v>
      </c>
      <c r="T72" s="3" t="str">
        <f t="shared" si="13"/>
        <v>Wtherm</v>
      </c>
      <c r="U72" s="4" t="s">
        <v>7</v>
      </c>
      <c r="V72" s="16" t="s">
        <v>79</v>
      </c>
      <c r="W72" s="4" t="s">
        <v>7</v>
      </c>
      <c r="X72" s="4">
        <v>90</v>
      </c>
      <c r="Y72" s="4" t="s">
        <v>7</v>
      </c>
      <c r="Z72" s="4">
        <v>240</v>
      </c>
      <c r="AA72" s="4" t="s">
        <v>7</v>
      </c>
      <c r="AB72" s="6">
        <v>1500</v>
      </c>
      <c r="AC72" s="4" t="s">
        <v>7</v>
      </c>
      <c r="AD72" s="7">
        <v>2</v>
      </c>
      <c r="AE72" s="15" t="s">
        <v>8</v>
      </c>
      <c r="AF72" s="665">
        <v>10.392173975183738</v>
      </c>
      <c r="AG72" s="285">
        <f>INDEX(Калькулятор!$H$50:$BF$50,MATCH(AB72,Калькулятор!$H$41:$BF$41,0))</f>
        <v>562.57999999999993</v>
      </c>
      <c r="AH72" s="672">
        <v>15539.01099746464</v>
      </c>
      <c r="AI72" s="672">
        <v>13426.537768923081</v>
      </c>
      <c r="AJ72" s="673">
        <f t="shared" si="11"/>
        <v>28965.548766387721</v>
      </c>
      <c r="AK72" s="3" t="str">
        <f t="shared" si="14"/>
        <v>Wtherm</v>
      </c>
      <c r="AL72" s="4" t="s">
        <v>7</v>
      </c>
      <c r="AM72" s="16" t="s">
        <v>79</v>
      </c>
      <c r="AN72" s="4" t="s">
        <v>7</v>
      </c>
      <c r="AO72" s="4">
        <v>110</v>
      </c>
      <c r="AP72" s="4" t="s">
        <v>7</v>
      </c>
      <c r="AQ72" s="4">
        <v>240</v>
      </c>
      <c r="AR72" s="4" t="s">
        <v>7</v>
      </c>
      <c r="AS72" s="6">
        <v>1500</v>
      </c>
      <c r="AT72" s="4" t="s">
        <v>7</v>
      </c>
      <c r="AU72" s="7">
        <v>2</v>
      </c>
      <c r="AV72" s="15" t="s">
        <v>8</v>
      </c>
      <c r="AW72" s="665">
        <v>10.917738383183737</v>
      </c>
      <c r="AX72" s="285">
        <f>INDEX(Калькулятор!$H$57:$BF$57,MATCH(AS72,Калькулятор!$H$41:$BF$41,0))</f>
        <v>681.62032837020024</v>
      </c>
      <c r="AY72" s="672">
        <v>16230.407169907323</v>
      </c>
      <c r="AZ72" s="672">
        <v>13426.537768923081</v>
      </c>
      <c r="BA72" s="673">
        <f t="shared" si="18"/>
        <v>29656.944938830406</v>
      </c>
      <c r="BB72" s="3" t="str">
        <f t="shared" si="15"/>
        <v>Wtherm</v>
      </c>
      <c r="BC72" s="4" t="s">
        <v>7</v>
      </c>
      <c r="BD72" s="16" t="s">
        <v>79</v>
      </c>
      <c r="BE72" s="4" t="s">
        <v>7</v>
      </c>
      <c r="BF72" s="4">
        <v>140</v>
      </c>
      <c r="BG72" s="4" t="s">
        <v>7</v>
      </c>
      <c r="BH72" s="4">
        <v>240</v>
      </c>
      <c r="BI72" s="4" t="s">
        <v>7</v>
      </c>
      <c r="BJ72" s="6">
        <v>1500</v>
      </c>
      <c r="BK72" s="4" t="s">
        <v>7</v>
      </c>
      <c r="BL72" s="4">
        <v>4</v>
      </c>
      <c r="BM72" s="14" t="s">
        <v>9</v>
      </c>
      <c r="BN72" s="665">
        <v>13.15468079061363</v>
      </c>
      <c r="BO72" s="285">
        <f>INDEX(Калькулятор!$H$64:$BF$64,MATCH(BJ72,Калькулятор!$H$41:$BF$41,0))</f>
        <v>1031.9456394178596</v>
      </c>
      <c r="BP72" s="672">
        <v>23748.493891111586</v>
      </c>
      <c r="BQ72" s="672">
        <v>13426.537768923081</v>
      </c>
      <c r="BR72" s="673">
        <f t="shared" si="19"/>
        <v>37175.03166003467</v>
      </c>
      <c r="BS72" s="3" t="str">
        <f t="shared" si="16"/>
        <v>Wtherm</v>
      </c>
      <c r="BT72" s="4" t="s">
        <v>7</v>
      </c>
      <c r="BU72" s="16" t="s">
        <v>79</v>
      </c>
      <c r="BV72" s="4" t="s">
        <v>7</v>
      </c>
      <c r="BW72" s="4">
        <v>180</v>
      </c>
      <c r="BX72" s="4" t="s">
        <v>7</v>
      </c>
      <c r="BY72" s="4">
        <v>240</v>
      </c>
      <c r="BZ72" s="4" t="s">
        <v>7</v>
      </c>
      <c r="CA72" s="6">
        <v>1500</v>
      </c>
      <c r="CB72" s="4" t="s">
        <v>7</v>
      </c>
      <c r="CC72" s="4">
        <v>4</v>
      </c>
      <c r="CD72" s="14" t="s">
        <v>9</v>
      </c>
      <c r="CE72" s="665">
        <v>14.205809606613633</v>
      </c>
      <c r="CF72" s="285">
        <f>INDEX(Калькулятор!$H$78:$BF$78,MATCH(CA72,Калькулятор!$H$41:$BF$41,0))</f>
        <v>1181.6579601624201</v>
      </c>
      <c r="CG72" s="672">
        <v>25116.192485996955</v>
      </c>
      <c r="CH72" s="672">
        <v>13426.537768923081</v>
      </c>
      <c r="CI72" s="673">
        <f t="shared" si="20"/>
        <v>38542.730254920039</v>
      </c>
    </row>
    <row r="73" spans="2:87" ht="16.5" thickBot="1" x14ac:dyDescent="0.3">
      <c r="B73" s="846"/>
      <c r="C73" s="3" t="str">
        <f t="shared" si="12"/>
        <v>Wtherm</v>
      </c>
      <c r="D73" s="4" t="s">
        <v>7</v>
      </c>
      <c r="E73" s="16" t="s">
        <v>79</v>
      </c>
      <c r="F73" s="4" t="s">
        <v>7</v>
      </c>
      <c r="G73" s="4">
        <v>75</v>
      </c>
      <c r="H73" s="4" t="s">
        <v>7</v>
      </c>
      <c r="I73" s="4">
        <v>240</v>
      </c>
      <c r="J73" s="4" t="s">
        <v>7</v>
      </c>
      <c r="K73" s="6">
        <v>1550</v>
      </c>
      <c r="L73" s="4" t="s">
        <v>7</v>
      </c>
      <c r="M73" s="7">
        <v>2</v>
      </c>
      <c r="N73" s="15" t="s">
        <v>8</v>
      </c>
      <c r="O73" s="665">
        <v>10.319738384230957</v>
      </c>
      <c r="P73" s="285">
        <f t="array" ref="P73">INDEX(Калькулятор!$H$43:$BF$43,MATCH(K73,Калькулятор!$H$41:$BF$41,0))</f>
        <v>408.27359999999993</v>
      </c>
      <c r="Q73" s="672">
        <v>15468.027400100207</v>
      </c>
      <c r="R73" s="672">
        <v>14037.593111487178</v>
      </c>
      <c r="S73" s="673">
        <f t="shared" si="17"/>
        <v>29505.620511587385</v>
      </c>
      <c r="T73" s="3" t="str">
        <f t="shared" si="13"/>
        <v>Wtherm</v>
      </c>
      <c r="U73" s="4" t="s">
        <v>7</v>
      </c>
      <c r="V73" s="16" t="s">
        <v>79</v>
      </c>
      <c r="W73" s="4" t="s">
        <v>7</v>
      </c>
      <c r="X73" s="4">
        <v>90</v>
      </c>
      <c r="Y73" s="4" t="s">
        <v>7</v>
      </c>
      <c r="Z73" s="4">
        <v>240</v>
      </c>
      <c r="AA73" s="4" t="s">
        <v>7</v>
      </c>
      <c r="AB73" s="6">
        <v>1550</v>
      </c>
      <c r="AC73" s="4" t="s">
        <v>7</v>
      </c>
      <c r="AD73" s="7">
        <v>2</v>
      </c>
      <c r="AE73" s="15" t="s">
        <v>8</v>
      </c>
      <c r="AF73" s="665">
        <v>10.723425890230958</v>
      </c>
      <c r="AG73" s="285">
        <f>INDEX(Калькулятор!$H$50:$BF$50,MATCH(AB73,Калькулятор!$H$41:$BF$41,0))</f>
        <v>587.04</v>
      </c>
      <c r="AH73" s="672">
        <v>15975.86196979472</v>
      </c>
      <c r="AI73" s="672">
        <v>14037.593111487178</v>
      </c>
      <c r="AJ73" s="673">
        <f t="shared" si="11"/>
        <v>30013.4550812819</v>
      </c>
      <c r="AK73" s="3" t="str">
        <f t="shared" si="14"/>
        <v>Wtherm</v>
      </c>
      <c r="AL73" s="4" t="s">
        <v>7</v>
      </c>
      <c r="AM73" s="16" t="s">
        <v>79</v>
      </c>
      <c r="AN73" s="4" t="s">
        <v>7</v>
      </c>
      <c r="AO73" s="4">
        <v>110</v>
      </c>
      <c r="AP73" s="4" t="s">
        <v>7</v>
      </c>
      <c r="AQ73" s="4">
        <v>240</v>
      </c>
      <c r="AR73" s="4" t="s">
        <v>7</v>
      </c>
      <c r="AS73" s="6">
        <v>1550</v>
      </c>
      <c r="AT73" s="4" t="s">
        <v>7</v>
      </c>
      <c r="AU73" s="7">
        <v>2</v>
      </c>
      <c r="AV73" s="15" t="s">
        <v>8</v>
      </c>
      <c r="AW73" s="665">
        <v>11.261675898230957</v>
      </c>
      <c r="AX73" s="285">
        <f>INDEX(Калькулятор!$H$57:$BF$57,MATCH(AS73,Калькулятор!$H$41:$BF$41,0))</f>
        <v>711.2559948210785</v>
      </c>
      <c r="AY73" s="672">
        <v>16683.162229387402</v>
      </c>
      <c r="AZ73" s="672">
        <v>14037.593111487178</v>
      </c>
      <c r="BA73" s="673">
        <f t="shared" si="18"/>
        <v>30720.755340874581</v>
      </c>
      <c r="BB73" s="3" t="str">
        <f t="shared" si="15"/>
        <v>Wtherm</v>
      </c>
      <c r="BC73" s="4" t="s">
        <v>7</v>
      </c>
      <c r="BD73" s="16" t="s">
        <v>79</v>
      </c>
      <c r="BE73" s="4" t="s">
        <v>7</v>
      </c>
      <c r="BF73" s="4">
        <v>140</v>
      </c>
      <c r="BG73" s="4" t="s">
        <v>7</v>
      </c>
      <c r="BH73" s="4">
        <v>240</v>
      </c>
      <c r="BI73" s="4" t="s">
        <v>7</v>
      </c>
      <c r="BJ73" s="6">
        <v>1550</v>
      </c>
      <c r="BK73" s="4" t="s">
        <v>7</v>
      </c>
      <c r="BL73" s="4">
        <v>4</v>
      </c>
      <c r="BM73" s="14" t="s">
        <v>9</v>
      </c>
      <c r="BN73" s="665">
        <v>13.573516879236276</v>
      </c>
      <c r="BO73" s="285">
        <f>INDEX(Калькулятор!$H$64:$BF$64,MATCH(BJ73,Калькулятор!$H$41:$BF$41,0))</f>
        <v>1076.8128411316798</v>
      </c>
      <c r="BP73" s="672">
        <v>24474.194519213408</v>
      </c>
      <c r="BQ73" s="672">
        <v>14037.593111487178</v>
      </c>
      <c r="BR73" s="673">
        <f t="shared" si="19"/>
        <v>38511.787630700586</v>
      </c>
      <c r="BS73" s="3" t="str">
        <f t="shared" si="16"/>
        <v>Wtherm</v>
      </c>
      <c r="BT73" s="4" t="s">
        <v>7</v>
      </c>
      <c r="BU73" s="16" t="s">
        <v>79</v>
      </c>
      <c r="BV73" s="4" t="s">
        <v>7</v>
      </c>
      <c r="BW73" s="4">
        <v>180</v>
      </c>
      <c r="BX73" s="4" t="s">
        <v>7</v>
      </c>
      <c r="BY73" s="4">
        <v>240</v>
      </c>
      <c r="BZ73" s="4" t="s">
        <v>7</v>
      </c>
      <c r="CA73" s="6">
        <v>1550</v>
      </c>
      <c r="CB73" s="4" t="s">
        <v>7</v>
      </c>
      <c r="CC73" s="4">
        <v>4</v>
      </c>
      <c r="CD73" s="14" t="s">
        <v>9</v>
      </c>
      <c r="CE73" s="665">
        <v>14.650016895236279</v>
      </c>
      <c r="CF73" s="285">
        <f>INDEX(Калькулятор!$H$78:$BF$78,MATCH(CA73,Калькулятор!$H$41:$BF$41,0))</f>
        <v>1233.0343932129601</v>
      </c>
      <c r="CG73" s="672">
        <v>25873.701288398774</v>
      </c>
      <c r="CH73" s="672">
        <v>14037.593111487178</v>
      </c>
      <c r="CI73" s="673">
        <f t="shared" si="20"/>
        <v>39911.294399885955</v>
      </c>
    </row>
    <row r="74" spans="2:87" ht="16.5" thickBot="1" x14ac:dyDescent="0.3">
      <c r="B74" s="846"/>
      <c r="C74" s="3" t="str">
        <f t="shared" si="12"/>
        <v>Wtherm</v>
      </c>
      <c r="D74" s="7" t="s">
        <v>7</v>
      </c>
      <c r="E74" s="16" t="s">
        <v>79</v>
      </c>
      <c r="F74" s="7" t="s">
        <v>7</v>
      </c>
      <c r="G74" s="4">
        <v>75</v>
      </c>
      <c r="H74" s="7" t="s">
        <v>7</v>
      </c>
      <c r="I74" s="4">
        <v>240</v>
      </c>
      <c r="J74" s="7" t="s">
        <v>7</v>
      </c>
      <c r="K74" s="6">
        <v>1600</v>
      </c>
      <c r="L74" s="7" t="s">
        <v>7</v>
      </c>
      <c r="M74" s="7">
        <v>2</v>
      </c>
      <c r="N74" s="15" t="s">
        <v>8</v>
      </c>
      <c r="O74" s="665">
        <v>10.610368099278178</v>
      </c>
      <c r="P74" s="285">
        <f t="array" ref="P74">INDEX(Калькулятор!$H$43:$BF$43,MATCH(K74,Калькулятор!$H$41:$BF$41,0))</f>
        <v>425.28499999999997</v>
      </c>
      <c r="Q74" s="672">
        <v>15892.950307067787</v>
      </c>
      <c r="R74" s="672">
        <v>14418.648454051283</v>
      </c>
      <c r="S74" s="673">
        <f t="shared" si="17"/>
        <v>30311.598761119072</v>
      </c>
      <c r="T74" s="3" t="str">
        <f t="shared" si="13"/>
        <v>Wtherm</v>
      </c>
      <c r="U74" s="7" t="s">
        <v>7</v>
      </c>
      <c r="V74" s="16" t="s">
        <v>79</v>
      </c>
      <c r="W74" s="7" t="s">
        <v>7</v>
      </c>
      <c r="X74" s="4">
        <v>90</v>
      </c>
      <c r="Y74" s="7" t="s">
        <v>7</v>
      </c>
      <c r="Z74" s="4">
        <v>240</v>
      </c>
      <c r="AA74" s="7" t="s">
        <v>7</v>
      </c>
      <c r="AB74" s="6">
        <v>1600</v>
      </c>
      <c r="AC74" s="7" t="s">
        <v>7</v>
      </c>
      <c r="AD74" s="7">
        <v>2</v>
      </c>
      <c r="AE74" s="15" t="s">
        <v>8</v>
      </c>
      <c r="AF74" s="665">
        <v>11.023569805278179</v>
      </c>
      <c r="AG74" s="285">
        <f>INDEX(Калькулятор!$H$50:$BF$50,MATCH(AB74,Калькулятор!$H$41:$BF$41,0))</f>
        <v>611.5</v>
      </c>
      <c r="AH74" s="672">
        <v>16412.712942124799</v>
      </c>
      <c r="AI74" s="672">
        <v>14418.648454051283</v>
      </c>
      <c r="AJ74" s="673">
        <f t="shared" si="11"/>
        <v>30831.361396176082</v>
      </c>
      <c r="AK74" s="3" t="str">
        <f t="shared" si="14"/>
        <v>Wtherm</v>
      </c>
      <c r="AL74" s="7" t="s">
        <v>7</v>
      </c>
      <c r="AM74" s="16" t="s">
        <v>79</v>
      </c>
      <c r="AN74" s="7" t="s">
        <v>7</v>
      </c>
      <c r="AO74" s="4">
        <v>110</v>
      </c>
      <c r="AP74" s="7" t="s">
        <v>7</v>
      </c>
      <c r="AQ74" s="4">
        <v>240</v>
      </c>
      <c r="AR74" s="7" t="s">
        <v>7</v>
      </c>
      <c r="AS74" s="6">
        <v>1600</v>
      </c>
      <c r="AT74" s="7" t="s">
        <v>7</v>
      </c>
      <c r="AU74" s="7">
        <v>2</v>
      </c>
      <c r="AV74" s="15" t="s">
        <v>8</v>
      </c>
      <c r="AW74" s="665">
        <v>11.574505413278176</v>
      </c>
      <c r="AX74" s="285">
        <f>INDEX(Калькулятор!$H$57:$BF$57,MATCH(AS74,Калькулятор!$H$41:$BF$41,0))</f>
        <v>740.89166127195676</v>
      </c>
      <c r="AY74" s="672">
        <v>17135.91728886748</v>
      </c>
      <c r="AZ74" s="672">
        <v>14418.648454051283</v>
      </c>
      <c r="BA74" s="673">
        <f t="shared" si="18"/>
        <v>31554.565742918763</v>
      </c>
      <c r="BB74" s="3" t="str">
        <f t="shared" si="15"/>
        <v>Wtherm</v>
      </c>
      <c r="BC74" s="7" t="s">
        <v>7</v>
      </c>
      <c r="BD74" s="16" t="s">
        <v>79</v>
      </c>
      <c r="BE74" s="7" t="s">
        <v>7</v>
      </c>
      <c r="BF74" s="4">
        <v>140</v>
      </c>
      <c r="BG74" s="7" t="s">
        <v>7</v>
      </c>
      <c r="BH74" s="4">
        <v>240</v>
      </c>
      <c r="BI74" s="7" t="s">
        <v>7</v>
      </c>
      <c r="BJ74" s="6">
        <v>1600</v>
      </c>
      <c r="BK74" s="7" t="s">
        <v>7</v>
      </c>
      <c r="BL74" s="4">
        <v>4</v>
      </c>
      <c r="BM74" s="14" t="s">
        <v>9</v>
      </c>
      <c r="BN74" s="665">
        <v>13.961244967858921</v>
      </c>
      <c r="BO74" s="285">
        <f>INDEX(Калькулятор!$H$64:$BF$64,MATCH(BJ74,Калькулятор!$H$41:$BF$41,0))</f>
        <v>1121.6800428454999</v>
      </c>
      <c r="BP74" s="672">
        <v>25199.895147315226</v>
      </c>
      <c r="BQ74" s="672">
        <v>14418.648454051283</v>
      </c>
      <c r="BR74" s="673">
        <f t="shared" si="19"/>
        <v>39618.543601366509</v>
      </c>
      <c r="BS74" s="3" t="str">
        <f t="shared" si="16"/>
        <v>Wtherm</v>
      </c>
      <c r="BT74" s="7" t="s">
        <v>7</v>
      </c>
      <c r="BU74" s="16" t="s">
        <v>79</v>
      </c>
      <c r="BV74" s="7" t="s">
        <v>7</v>
      </c>
      <c r="BW74" s="4">
        <v>180</v>
      </c>
      <c r="BX74" s="7" t="s">
        <v>7</v>
      </c>
      <c r="BY74" s="4">
        <v>240</v>
      </c>
      <c r="BZ74" s="7" t="s">
        <v>7</v>
      </c>
      <c r="CA74" s="6">
        <v>1600</v>
      </c>
      <c r="CB74" s="7" t="s">
        <v>7</v>
      </c>
      <c r="CC74" s="4">
        <v>4</v>
      </c>
      <c r="CD74" s="14" t="s">
        <v>9</v>
      </c>
      <c r="CE74" s="665">
        <v>15.063116183858922</v>
      </c>
      <c r="CF74" s="285">
        <f>INDEX(Калькулятор!$H$78:$BF$78,MATCH(CA74,Калькулятор!$H$41:$BF$41,0))</f>
        <v>1284.4108262635</v>
      </c>
      <c r="CG74" s="672">
        <v>26631.210090800592</v>
      </c>
      <c r="CH74" s="672">
        <v>14418.648454051283</v>
      </c>
      <c r="CI74" s="673">
        <f t="shared" si="20"/>
        <v>41049.858544851872</v>
      </c>
    </row>
    <row r="75" spans="2:87" ht="16.5" thickBot="1" x14ac:dyDescent="0.3">
      <c r="B75" s="846"/>
      <c r="C75" s="3" t="str">
        <f t="shared" si="12"/>
        <v>Wtherm</v>
      </c>
      <c r="D75" s="4" t="s">
        <v>7</v>
      </c>
      <c r="E75" s="16" t="s">
        <v>79</v>
      </c>
      <c r="F75" s="4" t="s">
        <v>7</v>
      </c>
      <c r="G75" s="4">
        <v>75</v>
      </c>
      <c r="H75" s="4" t="s">
        <v>7</v>
      </c>
      <c r="I75" s="4">
        <v>240</v>
      </c>
      <c r="J75" s="4" t="s">
        <v>7</v>
      </c>
      <c r="K75" s="6">
        <v>1650</v>
      </c>
      <c r="L75" s="4" t="s">
        <v>7</v>
      </c>
      <c r="M75" s="7">
        <v>2</v>
      </c>
      <c r="N75" s="15" t="s">
        <v>8</v>
      </c>
      <c r="O75" s="665">
        <v>10.900997814325398</v>
      </c>
      <c r="P75" s="285">
        <f t="array" ref="P75">INDEX(Калькулятор!$H$43:$BF$43,MATCH(K75,Калькулятор!$H$41:$BF$41,0))</f>
        <v>442.29639999999995</v>
      </c>
      <c r="Q75" s="672">
        <v>16317.873214035364</v>
      </c>
      <c r="R75" s="672">
        <v>14799.703796615388</v>
      </c>
      <c r="S75" s="673">
        <f t="shared" si="17"/>
        <v>31117.577010650752</v>
      </c>
      <c r="T75" s="3" t="str">
        <f t="shared" si="13"/>
        <v>Wtherm</v>
      </c>
      <c r="U75" s="4" t="s">
        <v>7</v>
      </c>
      <c r="V75" s="16" t="s">
        <v>79</v>
      </c>
      <c r="W75" s="4" t="s">
        <v>7</v>
      </c>
      <c r="X75" s="4">
        <v>90</v>
      </c>
      <c r="Y75" s="4" t="s">
        <v>7</v>
      </c>
      <c r="Z75" s="4">
        <v>240</v>
      </c>
      <c r="AA75" s="4" t="s">
        <v>7</v>
      </c>
      <c r="AB75" s="6">
        <v>1650</v>
      </c>
      <c r="AC75" s="4" t="s">
        <v>7</v>
      </c>
      <c r="AD75" s="7">
        <v>2</v>
      </c>
      <c r="AE75" s="15" t="s">
        <v>8</v>
      </c>
      <c r="AF75" s="665">
        <v>11.323713720325399</v>
      </c>
      <c r="AG75" s="285">
        <f>INDEX(Калькулятор!$H$50:$BF$50,MATCH(AB75,Калькулятор!$H$41:$BF$41,0))</f>
        <v>635.96</v>
      </c>
      <c r="AH75" s="672">
        <v>16849.563914454877</v>
      </c>
      <c r="AI75" s="672">
        <v>14799.703796615388</v>
      </c>
      <c r="AJ75" s="673">
        <f t="shared" si="11"/>
        <v>31649.267711070264</v>
      </c>
      <c r="AK75" s="3" t="str">
        <f t="shared" si="14"/>
        <v>Wtherm</v>
      </c>
      <c r="AL75" s="4" t="s">
        <v>7</v>
      </c>
      <c r="AM75" s="16" t="s">
        <v>79</v>
      </c>
      <c r="AN75" s="4" t="s">
        <v>7</v>
      </c>
      <c r="AO75" s="4">
        <v>110</v>
      </c>
      <c r="AP75" s="4" t="s">
        <v>7</v>
      </c>
      <c r="AQ75" s="4">
        <v>240</v>
      </c>
      <c r="AR75" s="4" t="s">
        <v>7</v>
      </c>
      <c r="AS75" s="6">
        <v>1650</v>
      </c>
      <c r="AT75" s="4" t="s">
        <v>7</v>
      </c>
      <c r="AU75" s="7">
        <v>2</v>
      </c>
      <c r="AV75" s="15" t="s">
        <v>8</v>
      </c>
      <c r="AW75" s="665">
        <v>11.8873349283254</v>
      </c>
      <c r="AX75" s="285">
        <f>INDEX(Калькулятор!$H$57:$BF$57,MATCH(AS75,Калькулятор!$H$41:$BF$41,0))</f>
        <v>770.52732772283514</v>
      </c>
      <c r="AY75" s="672">
        <v>17588.672348347562</v>
      </c>
      <c r="AZ75" s="672">
        <v>14799.703796615388</v>
      </c>
      <c r="BA75" s="673">
        <f t="shared" si="18"/>
        <v>32388.376144962949</v>
      </c>
      <c r="BB75" s="3" t="str">
        <f t="shared" si="15"/>
        <v>Wtherm</v>
      </c>
      <c r="BC75" s="4" t="s">
        <v>7</v>
      </c>
      <c r="BD75" s="16" t="s">
        <v>79</v>
      </c>
      <c r="BE75" s="4" t="s">
        <v>7</v>
      </c>
      <c r="BF75" s="4">
        <v>140</v>
      </c>
      <c r="BG75" s="4" t="s">
        <v>7</v>
      </c>
      <c r="BH75" s="4">
        <v>240</v>
      </c>
      <c r="BI75" s="4" t="s">
        <v>7</v>
      </c>
      <c r="BJ75" s="6">
        <v>1650</v>
      </c>
      <c r="BK75" s="4" t="s">
        <v>7</v>
      </c>
      <c r="BL75" s="4">
        <v>4</v>
      </c>
      <c r="BM75" s="14" t="s">
        <v>9</v>
      </c>
      <c r="BN75" s="665">
        <v>14.348973056481567</v>
      </c>
      <c r="BO75" s="285">
        <f>INDEX(Калькулятор!$H$64:$BF$64,MATCH(BJ75,Калькулятор!$H$41:$BF$41,0))</f>
        <v>1166.5472445593198</v>
      </c>
      <c r="BP75" s="672">
        <v>25925.595775417049</v>
      </c>
      <c r="BQ75" s="672">
        <v>14799.703796615388</v>
      </c>
      <c r="BR75" s="673">
        <f t="shared" si="19"/>
        <v>40725.29957203244</v>
      </c>
      <c r="BS75" s="3" t="str">
        <f t="shared" si="16"/>
        <v>Wtherm</v>
      </c>
      <c r="BT75" s="4" t="s">
        <v>7</v>
      </c>
      <c r="BU75" s="16" t="s">
        <v>79</v>
      </c>
      <c r="BV75" s="4" t="s">
        <v>7</v>
      </c>
      <c r="BW75" s="4">
        <v>180</v>
      </c>
      <c r="BX75" s="4" t="s">
        <v>7</v>
      </c>
      <c r="BY75" s="4">
        <v>240</v>
      </c>
      <c r="BZ75" s="4" t="s">
        <v>7</v>
      </c>
      <c r="CA75" s="6">
        <v>1650</v>
      </c>
      <c r="CB75" s="4" t="s">
        <v>7</v>
      </c>
      <c r="CC75" s="4">
        <v>4</v>
      </c>
      <c r="CD75" s="14" t="s">
        <v>9</v>
      </c>
      <c r="CE75" s="665">
        <v>15.476215472481568</v>
      </c>
      <c r="CF75" s="285">
        <f>INDEX(Калькулятор!$H$78:$BF$78,MATCH(CA75,Калькулятор!$H$41:$BF$41,0))</f>
        <v>1335.7872593140401</v>
      </c>
      <c r="CG75" s="672">
        <v>27388.718893202415</v>
      </c>
      <c r="CH75" s="672">
        <v>14799.703796615388</v>
      </c>
      <c r="CI75" s="673">
        <f t="shared" si="20"/>
        <v>42188.422689817802</v>
      </c>
    </row>
    <row r="76" spans="2:87" ht="16.5" thickBot="1" x14ac:dyDescent="0.3">
      <c r="B76" s="846"/>
      <c r="C76" s="3" t="str">
        <f t="shared" si="12"/>
        <v>Wtherm</v>
      </c>
      <c r="D76" s="4" t="s">
        <v>7</v>
      </c>
      <c r="E76" s="16" t="s">
        <v>79</v>
      </c>
      <c r="F76" s="4" t="s">
        <v>7</v>
      </c>
      <c r="G76" s="4">
        <v>75</v>
      </c>
      <c r="H76" s="4" t="s">
        <v>7</v>
      </c>
      <c r="I76" s="4">
        <v>240</v>
      </c>
      <c r="J76" s="4" t="s">
        <v>7</v>
      </c>
      <c r="K76" s="6">
        <v>1700</v>
      </c>
      <c r="L76" s="4" t="s">
        <v>7</v>
      </c>
      <c r="M76" s="7">
        <v>2</v>
      </c>
      <c r="N76" s="15" t="s">
        <v>8</v>
      </c>
      <c r="O76" s="665">
        <v>11.191627529372619</v>
      </c>
      <c r="P76" s="285">
        <f t="array" ref="P76">INDEX(Калькулятор!$H$43:$BF$43,MATCH(K76,Калькулятор!$H$41:$BF$41,0))</f>
        <v>459.30779999999999</v>
      </c>
      <c r="Q76" s="672">
        <v>16742.796121002946</v>
      </c>
      <c r="R76" s="672">
        <v>15180.759139179492</v>
      </c>
      <c r="S76" s="673">
        <f t="shared" si="17"/>
        <v>31923.555260182438</v>
      </c>
      <c r="T76" s="3" t="str">
        <f t="shared" si="13"/>
        <v>Wtherm</v>
      </c>
      <c r="U76" s="4" t="s">
        <v>7</v>
      </c>
      <c r="V76" s="16" t="s">
        <v>79</v>
      </c>
      <c r="W76" s="4" t="s">
        <v>7</v>
      </c>
      <c r="X76" s="4">
        <v>90</v>
      </c>
      <c r="Y76" s="4" t="s">
        <v>7</v>
      </c>
      <c r="Z76" s="4">
        <v>240</v>
      </c>
      <c r="AA76" s="4" t="s">
        <v>7</v>
      </c>
      <c r="AB76" s="6">
        <v>1700</v>
      </c>
      <c r="AC76" s="4" t="s">
        <v>7</v>
      </c>
      <c r="AD76" s="7">
        <v>2</v>
      </c>
      <c r="AE76" s="15" t="s">
        <v>8</v>
      </c>
      <c r="AF76" s="665">
        <v>11.62385763537262</v>
      </c>
      <c r="AG76" s="285">
        <f>INDEX(Калькулятор!$H$50:$BF$50,MATCH(AB76,Калькулятор!$H$41:$BF$41,0))</f>
        <v>660.42000000000007</v>
      </c>
      <c r="AH76" s="672">
        <v>17286.414886784954</v>
      </c>
      <c r="AI76" s="672">
        <v>15180.759139179492</v>
      </c>
      <c r="AJ76" s="673">
        <f t="shared" si="11"/>
        <v>32467.174025964447</v>
      </c>
      <c r="AK76" s="3" t="str">
        <f t="shared" si="14"/>
        <v>Wtherm</v>
      </c>
      <c r="AL76" s="4" t="s">
        <v>7</v>
      </c>
      <c r="AM76" s="16" t="s">
        <v>79</v>
      </c>
      <c r="AN76" s="4" t="s">
        <v>7</v>
      </c>
      <c r="AO76" s="4">
        <v>110</v>
      </c>
      <c r="AP76" s="4" t="s">
        <v>7</v>
      </c>
      <c r="AQ76" s="4">
        <v>240</v>
      </c>
      <c r="AR76" s="4" t="s">
        <v>7</v>
      </c>
      <c r="AS76" s="6">
        <v>1700</v>
      </c>
      <c r="AT76" s="4" t="s">
        <v>7</v>
      </c>
      <c r="AU76" s="7">
        <v>2</v>
      </c>
      <c r="AV76" s="15" t="s">
        <v>8</v>
      </c>
      <c r="AW76" s="665">
        <v>12.20016444337262</v>
      </c>
      <c r="AX76" s="285">
        <f>INDEX(Калькулятор!$H$57:$BF$57,MATCH(AS76,Калькулятор!$H$41:$BF$41,0))</f>
        <v>800.1629941737134</v>
      </c>
      <c r="AY76" s="672">
        <v>18041.427407827636</v>
      </c>
      <c r="AZ76" s="672">
        <v>15180.759139179492</v>
      </c>
      <c r="BA76" s="673">
        <f t="shared" si="18"/>
        <v>33222.186547007128</v>
      </c>
      <c r="BB76" s="3" t="str">
        <f t="shared" si="15"/>
        <v>Wtherm</v>
      </c>
      <c r="BC76" s="4" t="s">
        <v>7</v>
      </c>
      <c r="BD76" s="16" t="s">
        <v>79</v>
      </c>
      <c r="BE76" s="4" t="s">
        <v>7</v>
      </c>
      <c r="BF76" s="4">
        <v>140</v>
      </c>
      <c r="BG76" s="4" t="s">
        <v>7</v>
      </c>
      <c r="BH76" s="4">
        <v>240</v>
      </c>
      <c r="BI76" s="4" t="s">
        <v>7</v>
      </c>
      <c r="BJ76" s="6">
        <v>1700</v>
      </c>
      <c r="BK76" s="4" t="s">
        <v>7</v>
      </c>
      <c r="BL76" s="4">
        <v>4</v>
      </c>
      <c r="BM76" s="14" t="s">
        <v>9</v>
      </c>
      <c r="BN76" s="665">
        <v>14.736701145104213</v>
      </c>
      <c r="BO76" s="285">
        <f>INDEX(Калькулятор!$H$64:$BF$64,MATCH(BJ76,Калькулятор!$H$41:$BF$41,0))</f>
        <v>1211.4144462731399</v>
      </c>
      <c r="BP76" s="672">
        <v>26651.296403518867</v>
      </c>
      <c r="BQ76" s="672">
        <v>15180.759139179492</v>
      </c>
      <c r="BR76" s="673">
        <f t="shared" si="19"/>
        <v>41832.055542698363</v>
      </c>
      <c r="BS76" s="3" t="str">
        <f t="shared" si="16"/>
        <v>Wtherm</v>
      </c>
      <c r="BT76" s="4" t="s">
        <v>7</v>
      </c>
      <c r="BU76" s="16" t="s">
        <v>79</v>
      </c>
      <c r="BV76" s="4" t="s">
        <v>7</v>
      </c>
      <c r="BW76" s="4">
        <v>180</v>
      </c>
      <c r="BX76" s="4" t="s">
        <v>7</v>
      </c>
      <c r="BY76" s="4">
        <v>240</v>
      </c>
      <c r="BZ76" s="4" t="s">
        <v>7</v>
      </c>
      <c r="CA76" s="6">
        <v>1700</v>
      </c>
      <c r="CB76" s="4" t="s">
        <v>7</v>
      </c>
      <c r="CC76" s="4">
        <v>4</v>
      </c>
      <c r="CD76" s="14" t="s">
        <v>9</v>
      </c>
      <c r="CE76" s="665">
        <v>15.889314761104215</v>
      </c>
      <c r="CF76" s="285">
        <f>INDEX(Калькулятор!$H$78:$BF$78,MATCH(CA76,Калькулятор!$H$41:$BF$41,0))</f>
        <v>1387.1636923645801</v>
      </c>
      <c r="CG76" s="672">
        <v>28146.227695604233</v>
      </c>
      <c r="CH76" s="672">
        <v>15180.759139179492</v>
      </c>
      <c r="CI76" s="673">
        <f t="shared" si="20"/>
        <v>43326.986834783725</v>
      </c>
    </row>
    <row r="77" spans="2:87" ht="16.5" thickBot="1" x14ac:dyDescent="0.3">
      <c r="B77" s="846"/>
      <c r="C77" s="3" t="str">
        <f t="shared" si="12"/>
        <v>Wtherm</v>
      </c>
      <c r="D77" s="4" t="s">
        <v>7</v>
      </c>
      <c r="E77" s="16" t="s">
        <v>79</v>
      </c>
      <c r="F77" s="4" t="s">
        <v>7</v>
      </c>
      <c r="G77" s="4">
        <v>75</v>
      </c>
      <c r="H77" s="4" t="s">
        <v>7</v>
      </c>
      <c r="I77" s="4">
        <v>240</v>
      </c>
      <c r="J77" s="4" t="s">
        <v>7</v>
      </c>
      <c r="K77" s="6">
        <v>1750</v>
      </c>
      <c r="L77" s="4" t="s">
        <v>7</v>
      </c>
      <c r="M77" s="7">
        <v>2</v>
      </c>
      <c r="N77" s="15" t="s">
        <v>8</v>
      </c>
      <c r="O77" s="665">
        <v>11.513365244419839</v>
      </c>
      <c r="P77" s="285">
        <f t="array" ref="P77">INDEX(Калькулятор!$H$43:$BF$43,MATCH(K77,Калькулятор!$H$41:$BF$41,0))</f>
        <v>476.31919999999991</v>
      </c>
      <c r="Q77" s="672">
        <v>17167.719027970525</v>
      </c>
      <c r="R77" s="672">
        <v>15791.814481743591</v>
      </c>
      <c r="S77" s="673">
        <f t="shared" si="17"/>
        <v>32959.533509714114</v>
      </c>
      <c r="T77" s="3" t="str">
        <f t="shared" si="13"/>
        <v>Wtherm</v>
      </c>
      <c r="U77" s="4" t="s">
        <v>7</v>
      </c>
      <c r="V77" s="16" t="s">
        <v>79</v>
      </c>
      <c r="W77" s="4" t="s">
        <v>7</v>
      </c>
      <c r="X77" s="4">
        <v>90</v>
      </c>
      <c r="Y77" s="4" t="s">
        <v>7</v>
      </c>
      <c r="Z77" s="4">
        <v>240</v>
      </c>
      <c r="AA77" s="4" t="s">
        <v>7</v>
      </c>
      <c r="AB77" s="6">
        <v>1750</v>
      </c>
      <c r="AC77" s="4" t="s">
        <v>7</v>
      </c>
      <c r="AD77" s="7">
        <v>2</v>
      </c>
      <c r="AE77" s="15" t="s">
        <v>8</v>
      </c>
      <c r="AF77" s="665">
        <v>11.955109550419838</v>
      </c>
      <c r="AG77" s="285">
        <f>INDEX(Калькулятор!$H$50:$BF$50,MATCH(AB77,Калькулятор!$H$41:$BF$41,0))</f>
        <v>684.88</v>
      </c>
      <c r="AH77" s="672">
        <v>17723.265859115032</v>
      </c>
      <c r="AI77" s="672">
        <v>15791.814481743591</v>
      </c>
      <c r="AJ77" s="673">
        <f t="shared" si="11"/>
        <v>33515.080340858622</v>
      </c>
      <c r="AK77" s="3" t="str">
        <f t="shared" si="14"/>
        <v>Wtherm</v>
      </c>
      <c r="AL77" s="4" t="s">
        <v>7</v>
      </c>
      <c r="AM77" s="16" t="s">
        <v>79</v>
      </c>
      <c r="AN77" s="4" t="s">
        <v>7</v>
      </c>
      <c r="AO77" s="4">
        <v>110</v>
      </c>
      <c r="AP77" s="4" t="s">
        <v>7</v>
      </c>
      <c r="AQ77" s="4">
        <v>240</v>
      </c>
      <c r="AR77" s="4" t="s">
        <v>7</v>
      </c>
      <c r="AS77" s="6">
        <v>1750</v>
      </c>
      <c r="AT77" s="4" t="s">
        <v>7</v>
      </c>
      <c r="AU77" s="7">
        <v>2</v>
      </c>
      <c r="AV77" s="15" t="s">
        <v>8</v>
      </c>
      <c r="AW77" s="665">
        <v>12.544101958419839</v>
      </c>
      <c r="AX77" s="285">
        <f>INDEX(Калькулятор!$H$57:$BF$57,MATCH(AS77,Калькулятор!$H$41:$BF$41,0))</f>
        <v>829.79866062459155</v>
      </c>
      <c r="AY77" s="672">
        <v>18494.182467307717</v>
      </c>
      <c r="AZ77" s="672">
        <v>15791.814481743591</v>
      </c>
      <c r="BA77" s="673">
        <f t="shared" si="18"/>
        <v>34285.99694905131</v>
      </c>
      <c r="BB77" s="3" t="str">
        <f t="shared" si="15"/>
        <v>Wtherm</v>
      </c>
      <c r="BC77" s="4" t="s">
        <v>7</v>
      </c>
      <c r="BD77" s="16" t="s">
        <v>79</v>
      </c>
      <c r="BE77" s="4" t="s">
        <v>7</v>
      </c>
      <c r="BF77" s="4">
        <v>140</v>
      </c>
      <c r="BG77" s="4" t="s">
        <v>7</v>
      </c>
      <c r="BH77" s="4">
        <v>240</v>
      </c>
      <c r="BI77" s="4" t="s">
        <v>7</v>
      </c>
      <c r="BJ77" s="6">
        <v>1750</v>
      </c>
      <c r="BK77" s="4" t="s">
        <v>7</v>
      </c>
      <c r="BL77" s="4">
        <v>4</v>
      </c>
      <c r="BM77" s="14" t="s">
        <v>9</v>
      </c>
      <c r="BN77" s="665">
        <v>15.155537233726859</v>
      </c>
      <c r="BO77" s="285">
        <f>INDEX(Калькулятор!$H$64:$BF$64,MATCH(BJ77,Калькулятор!$H$41:$BF$41,0))</f>
        <v>1256.2816479869598</v>
      </c>
      <c r="BP77" s="672">
        <v>27376.997031620689</v>
      </c>
      <c r="BQ77" s="672">
        <v>15791.814481743591</v>
      </c>
      <c r="BR77" s="673">
        <f t="shared" si="19"/>
        <v>43168.811513364279</v>
      </c>
      <c r="BS77" s="3" t="str">
        <f t="shared" si="16"/>
        <v>Wtherm</v>
      </c>
      <c r="BT77" s="4" t="s">
        <v>7</v>
      </c>
      <c r="BU77" s="16" t="s">
        <v>79</v>
      </c>
      <c r="BV77" s="4" t="s">
        <v>7</v>
      </c>
      <c r="BW77" s="4">
        <v>180</v>
      </c>
      <c r="BX77" s="4" t="s">
        <v>7</v>
      </c>
      <c r="BY77" s="4">
        <v>240</v>
      </c>
      <c r="BZ77" s="4" t="s">
        <v>7</v>
      </c>
      <c r="CA77" s="6">
        <v>1750</v>
      </c>
      <c r="CB77" s="4" t="s">
        <v>7</v>
      </c>
      <c r="CC77" s="4">
        <v>4</v>
      </c>
      <c r="CD77" s="14" t="s">
        <v>9</v>
      </c>
      <c r="CE77" s="665">
        <v>16.333522049726863</v>
      </c>
      <c r="CF77" s="285">
        <f>INDEX(Калькулятор!$H$78:$BF$78,MATCH(CA77,Калькулятор!$H$41:$BF$41,0))</f>
        <v>1438.54012541512</v>
      </c>
      <c r="CG77" s="672">
        <v>28903.736498006052</v>
      </c>
      <c r="CH77" s="672">
        <v>15791.814481743591</v>
      </c>
      <c r="CI77" s="673">
        <f t="shared" si="20"/>
        <v>44695.550979749642</v>
      </c>
    </row>
    <row r="78" spans="2:87" ht="16.5" thickBot="1" x14ac:dyDescent="0.3">
      <c r="B78" s="846"/>
      <c r="C78" s="3" t="str">
        <f t="shared" si="12"/>
        <v>Wtherm</v>
      </c>
      <c r="D78" s="4" t="s">
        <v>7</v>
      </c>
      <c r="E78" s="16" t="s">
        <v>79</v>
      </c>
      <c r="F78" s="4" t="s">
        <v>7</v>
      </c>
      <c r="G78" s="4">
        <v>75</v>
      </c>
      <c r="H78" s="4" t="s">
        <v>7</v>
      </c>
      <c r="I78" s="4">
        <v>240</v>
      </c>
      <c r="J78" s="4" t="s">
        <v>7</v>
      </c>
      <c r="K78" s="6">
        <v>1800</v>
      </c>
      <c r="L78" s="4" t="s">
        <v>7</v>
      </c>
      <c r="M78" s="7">
        <v>2</v>
      </c>
      <c r="N78" s="15" t="s">
        <v>8</v>
      </c>
      <c r="O78" s="665">
        <v>11.80399495946706</v>
      </c>
      <c r="P78" s="285">
        <f t="array" ref="P78">INDEX(Калькулятор!$H$43:$BF$43,MATCH(K78,Калькулятор!$H$41:$BF$41,0))</f>
        <v>493.33059999999989</v>
      </c>
      <c r="Q78" s="672">
        <v>17592.641934938099</v>
      </c>
      <c r="R78" s="672">
        <v>16172.869824307696</v>
      </c>
      <c r="S78" s="673">
        <f t="shared" si="17"/>
        <v>33765.511759245797</v>
      </c>
      <c r="T78" s="3" t="str">
        <f t="shared" si="13"/>
        <v>Wtherm</v>
      </c>
      <c r="U78" s="4" t="s">
        <v>7</v>
      </c>
      <c r="V78" s="16" t="s">
        <v>79</v>
      </c>
      <c r="W78" s="4" t="s">
        <v>7</v>
      </c>
      <c r="X78" s="4">
        <v>90</v>
      </c>
      <c r="Y78" s="4" t="s">
        <v>7</v>
      </c>
      <c r="Z78" s="4">
        <v>240</v>
      </c>
      <c r="AA78" s="4" t="s">
        <v>7</v>
      </c>
      <c r="AB78" s="6">
        <v>1800</v>
      </c>
      <c r="AC78" s="4" t="s">
        <v>7</v>
      </c>
      <c r="AD78" s="7">
        <v>2</v>
      </c>
      <c r="AE78" s="15" t="s">
        <v>8</v>
      </c>
      <c r="AF78" s="665">
        <v>12.255253465467062</v>
      </c>
      <c r="AG78" s="285">
        <f>INDEX(Калькулятор!$H$50:$BF$50,MATCH(AB78,Калькулятор!$H$41:$BF$41,0))</f>
        <v>709.33999999999992</v>
      </c>
      <c r="AH78" s="672">
        <v>18160.116831445113</v>
      </c>
      <c r="AI78" s="672">
        <v>16172.869824307696</v>
      </c>
      <c r="AJ78" s="673">
        <f t="shared" si="11"/>
        <v>34332.986655752808</v>
      </c>
      <c r="AK78" s="3" t="str">
        <f t="shared" si="14"/>
        <v>Wtherm</v>
      </c>
      <c r="AL78" s="4" t="s">
        <v>7</v>
      </c>
      <c r="AM78" s="16" t="s">
        <v>79</v>
      </c>
      <c r="AN78" s="4" t="s">
        <v>7</v>
      </c>
      <c r="AO78" s="4">
        <v>110</v>
      </c>
      <c r="AP78" s="4" t="s">
        <v>7</v>
      </c>
      <c r="AQ78" s="4">
        <v>240</v>
      </c>
      <c r="AR78" s="4" t="s">
        <v>7</v>
      </c>
      <c r="AS78" s="6">
        <v>1800</v>
      </c>
      <c r="AT78" s="4" t="s">
        <v>7</v>
      </c>
      <c r="AU78" s="7">
        <v>2</v>
      </c>
      <c r="AV78" s="15" t="s">
        <v>8</v>
      </c>
      <c r="AW78" s="665">
        <v>12.856931473467059</v>
      </c>
      <c r="AX78" s="285">
        <f>INDEX(Калькулятор!$H$57:$BF$57,MATCH(AS78,Калькулятор!$H$41:$BF$41,0))</f>
        <v>859.43432707546992</v>
      </c>
      <c r="AY78" s="672">
        <v>18946.937526787795</v>
      </c>
      <c r="AZ78" s="672">
        <v>16172.869824307696</v>
      </c>
      <c r="BA78" s="673">
        <f t="shared" si="18"/>
        <v>35119.807351095493</v>
      </c>
      <c r="BB78" s="3" t="str">
        <f t="shared" si="15"/>
        <v>Wtherm</v>
      </c>
      <c r="BC78" s="4" t="s">
        <v>7</v>
      </c>
      <c r="BD78" s="16" t="s">
        <v>79</v>
      </c>
      <c r="BE78" s="4" t="s">
        <v>7</v>
      </c>
      <c r="BF78" s="4">
        <v>140</v>
      </c>
      <c r="BG78" s="4" t="s">
        <v>7</v>
      </c>
      <c r="BH78" s="4">
        <v>240</v>
      </c>
      <c r="BI78" s="4" t="s">
        <v>7</v>
      </c>
      <c r="BJ78" s="6">
        <v>1800</v>
      </c>
      <c r="BK78" s="4" t="s">
        <v>7</v>
      </c>
      <c r="BL78" s="4">
        <v>4</v>
      </c>
      <c r="BM78" s="14" t="s">
        <v>9</v>
      </c>
      <c r="BN78" s="665">
        <v>15.543265322349505</v>
      </c>
      <c r="BO78" s="285">
        <f>INDEX(Калькулятор!$H$64:$BF$64,MATCH(BJ78,Калькулятор!$H$41:$BF$41,0))</f>
        <v>1301.1488497007797</v>
      </c>
      <c r="BP78" s="672">
        <v>28102.6976597225</v>
      </c>
      <c r="BQ78" s="672">
        <v>16172.869824307696</v>
      </c>
      <c r="BR78" s="673">
        <f t="shared" si="19"/>
        <v>44275.567484030194</v>
      </c>
      <c r="BS78" s="3" t="str">
        <f t="shared" si="16"/>
        <v>Wtherm</v>
      </c>
      <c r="BT78" s="4" t="s">
        <v>7</v>
      </c>
      <c r="BU78" s="16" t="s">
        <v>79</v>
      </c>
      <c r="BV78" s="4" t="s">
        <v>7</v>
      </c>
      <c r="BW78" s="4">
        <v>180</v>
      </c>
      <c r="BX78" s="4" t="s">
        <v>7</v>
      </c>
      <c r="BY78" s="4">
        <v>240</v>
      </c>
      <c r="BZ78" s="4" t="s">
        <v>7</v>
      </c>
      <c r="CA78" s="6">
        <v>1800</v>
      </c>
      <c r="CB78" s="4" t="s">
        <v>7</v>
      </c>
      <c r="CC78" s="4">
        <v>4</v>
      </c>
      <c r="CD78" s="14" t="s">
        <v>9</v>
      </c>
      <c r="CE78" s="665">
        <v>16.746621338349506</v>
      </c>
      <c r="CF78" s="285">
        <f>INDEX(Калькулятор!$H$78:$BF$78,MATCH(CA78,Калькулятор!$H$41:$BF$41,0))</f>
        <v>1489.91655846566</v>
      </c>
      <c r="CG78" s="672">
        <v>29661.245300407867</v>
      </c>
      <c r="CH78" s="672">
        <v>16172.869824307696</v>
      </c>
      <c r="CI78" s="673">
        <f t="shared" si="20"/>
        <v>45834.115124715565</v>
      </c>
    </row>
    <row r="79" spans="2:87" ht="16.5" thickBot="1" x14ac:dyDescent="0.3">
      <c r="B79" s="846"/>
      <c r="C79" s="3" t="str">
        <f t="shared" si="12"/>
        <v>Wtherm</v>
      </c>
      <c r="D79" s="4" t="s">
        <v>7</v>
      </c>
      <c r="E79" s="16" t="s">
        <v>79</v>
      </c>
      <c r="F79" s="4" t="s">
        <v>7</v>
      </c>
      <c r="G79" s="4">
        <v>75</v>
      </c>
      <c r="H79" s="4" t="s">
        <v>7</v>
      </c>
      <c r="I79" s="4">
        <v>240</v>
      </c>
      <c r="J79" s="4" t="s">
        <v>7</v>
      </c>
      <c r="K79" s="6">
        <v>1850</v>
      </c>
      <c r="L79" s="4" t="s">
        <v>7</v>
      </c>
      <c r="M79" s="7">
        <v>2</v>
      </c>
      <c r="N79" s="15" t="s">
        <v>8</v>
      </c>
      <c r="O79" s="665">
        <v>12.09462467451428</v>
      </c>
      <c r="P79" s="285">
        <f t="array" ref="P79">INDEX(Калькулятор!$H$43:$BF$43,MATCH(K79,Калькулятор!$H$41:$BF$41,0))</f>
        <v>510.34199999999993</v>
      </c>
      <c r="Q79" s="672">
        <v>18017.564841905682</v>
      </c>
      <c r="R79" s="672">
        <v>16553.925166871792</v>
      </c>
      <c r="S79" s="673">
        <f t="shared" si="17"/>
        <v>34571.490008777473</v>
      </c>
      <c r="T79" s="3" t="str">
        <f t="shared" si="13"/>
        <v>Wtherm</v>
      </c>
      <c r="U79" s="4" t="s">
        <v>7</v>
      </c>
      <c r="V79" s="16" t="s">
        <v>79</v>
      </c>
      <c r="W79" s="4" t="s">
        <v>7</v>
      </c>
      <c r="X79" s="4">
        <v>90</v>
      </c>
      <c r="Y79" s="4" t="s">
        <v>7</v>
      </c>
      <c r="Z79" s="4">
        <v>240</v>
      </c>
      <c r="AA79" s="4" t="s">
        <v>7</v>
      </c>
      <c r="AB79" s="6">
        <v>1850</v>
      </c>
      <c r="AC79" s="4" t="s">
        <v>7</v>
      </c>
      <c r="AD79" s="7">
        <v>2</v>
      </c>
      <c r="AE79" s="15" t="s">
        <v>8</v>
      </c>
      <c r="AF79" s="665">
        <v>12.555397380514281</v>
      </c>
      <c r="AG79" s="285">
        <f>INDEX(Калькулятор!$H$50:$BF$50,MATCH(AB79,Калькулятор!$H$41:$BF$41,0))</f>
        <v>733.8</v>
      </c>
      <c r="AH79" s="672">
        <v>18596.967803775195</v>
      </c>
      <c r="AI79" s="672">
        <v>16553.925166871792</v>
      </c>
      <c r="AJ79" s="673">
        <f t="shared" si="11"/>
        <v>35150.892970646986</v>
      </c>
      <c r="AK79" s="3" t="str">
        <f t="shared" si="14"/>
        <v>Wtherm</v>
      </c>
      <c r="AL79" s="4" t="s">
        <v>7</v>
      </c>
      <c r="AM79" s="16" t="s">
        <v>79</v>
      </c>
      <c r="AN79" s="4" t="s">
        <v>7</v>
      </c>
      <c r="AO79" s="4">
        <v>110</v>
      </c>
      <c r="AP79" s="4" t="s">
        <v>7</v>
      </c>
      <c r="AQ79" s="4">
        <v>240</v>
      </c>
      <c r="AR79" s="4" t="s">
        <v>7</v>
      </c>
      <c r="AS79" s="6">
        <v>1850</v>
      </c>
      <c r="AT79" s="4" t="s">
        <v>7</v>
      </c>
      <c r="AU79" s="7">
        <v>2</v>
      </c>
      <c r="AV79" s="15" t="s">
        <v>8</v>
      </c>
      <c r="AW79" s="665">
        <v>13.169760988514282</v>
      </c>
      <c r="AX79" s="285">
        <f>INDEX(Калькулятор!$H$57:$BF$57,MATCH(AS79,Калькулятор!$H$41:$BF$41,0))</f>
        <v>889.06999352634818</v>
      </c>
      <c r="AY79" s="672">
        <v>19399.692586267876</v>
      </c>
      <c r="AZ79" s="672">
        <v>16553.925166871792</v>
      </c>
      <c r="BA79" s="673">
        <f t="shared" si="18"/>
        <v>35953.617753139668</v>
      </c>
      <c r="BB79" s="3" t="str">
        <f t="shared" si="15"/>
        <v>Wtherm</v>
      </c>
      <c r="BC79" s="4" t="s">
        <v>7</v>
      </c>
      <c r="BD79" s="16" t="s">
        <v>79</v>
      </c>
      <c r="BE79" s="4" t="s">
        <v>7</v>
      </c>
      <c r="BF79" s="4">
        <v>140</v>
      </c>
      <c r="BG79" s="4" t="s">
        <v>7</v>
      </c>
      <c r="BH79" s="4">
        <v>240</v>
      </c>
      <c r="BI79" s="4" t="s">
        <v>7</v>
      </c>
      <c r="BJ79" s="6">
        <v>1850</v>
      </c>
      <c r="BK79" s="4" t="s">
        <v>7</v>
      </c>
      <c r="BL79" s="4">
        <v>4</v>
      </c>
      <c r="BM79" s="14" t="s">
        <v>9</v>
      </c>
      <c r="BN79" s="665">
        <v>15.930993410972153</v>
      </c>
      <c r="BO79" s="285">
        <f>INDEX(Калькулятор!$H$64:$BF$64,MATCH(BJ79,Калькулятор!$H$41:$BF$41,0))</f>
        <v>1346.0160514145998</v>
      </c>
      <c r="BP79" s="672">
        <v>28828.398287824326</v>
      </c>
      <c r="BQ79" s="672">
        <v>16553.925166871792</v>
      </c>
      <c r="BR79" s="673">
        <f t="shared" si="19"/>
        <v>45382.323454696118</v>
      </c>
      <c r="BS79" s="3" t="str">
        <f t="shared" si="16"/>
        <v>Wtherm</v>
      </c>
      <c r="BT79" s="4" t="s">
        <v>7</v>
      </c>
      <c r="BU79" s="16" t="s">
        <v>79</v>
      </c>
      <c r="BV79" s="4" t="s">
        <v>7</v>
      </c>
      <c r="BW79" s="4">
        <v>180</v>
      </c>
      <c r="BX79" s="4" t="s">
        <v>7</v>
      </c>
      <c r="BY79" s="4">
        <v>240</v>
      </c>
      <c r="BZ79" s="4" t="s">
        <v>7</v>
      </c>
      <c r="CA79" s="6">
        <v>1850</v>
      </c>
      <c r="CB79" s="4" t="s">
        <v>7</v>
      </c>
      <c r="CC79" s="4">
        <v>4</v>
      </c>
      <c r="CD79" s="14" t="s">
        <v>9</v>
      </c>
      <c r="CE79" s="665">
        <v>17.159720626972149</v>
      </c>
      <c r="CF79" s="285">
        <f>INDEX(Калькулятор!$H$78:$BF$78,MATCH(CA79,Калькулятор!$H$41:$BF$41,0))</f>
        <v>1541.2929915162001</v>
      </c>
      <c r="CG79" s="672">
        <v>30418.754102809693</v>
      </c>
      <c r="CH79" s="672">
        <v>16553.925166871792</v>
      </c>
      <c r="CI79" s="673">
        <f t="shared" si="20"/>
        <v>46972.679269681481</v>
      </c>
    </row>
    <row r="80" spans="2:87" ht="16.5" thickBot="1" x14ac:dyDescent="0.3">
      <c r="B80" s="846"/>
      <c r="C80" s="3" t="str">
        <f t="shared" si="12"/>
        <v>Wtherm</v>
      </c>
      <c r="D80" s="4" t="s">
        <v>7</v>
      </c>
      <c r="E80" s="16" t="s">
        <v>79</v>
      </c>
      <c r="F80" s="4" t="s">
        <v>7</v>
      </c>
      <c r="G80" s="4">
        <v>75</v>
      </c>
      <c r="H80" s="4" t="s">
        <v>7</v>
      </c>
      <c r="I80" s="4">
        <v>240</v>
      </c>
      <c r="J80" s="4" t="s">
        <v>7</v>
      </c>
      <c r="K80" s="6">
        <v>1900</v>
      </c>
      <c r="L80" s="4" t="s">
        <v>7</v>
      </c>
      <c r="M80" s="7">
        <v>2</v>
      </c>
      <c r="N80" s="15" t="s">
        <v>8</v>
      </c>
      <c r="O80" s="665">
        <v>12.385254389561499</v>
      </c>
      <c r="P80" s="285">
        <f t="array" ref="P80">INDEX(Калькулятор!$H$43:$BF$43,MATCH(K80,Калькулятор!$H$41:$BF$41,0))</f>
        <v>527.35339999999997</v>
      </c>
      <c r="Q80" s="672">
        <v>18442.48774887326</v>
      </c>
      <c r="R80" s="672">
        <v>16934.980509435907</v>
      </c>
      <c r="S80" s="673">
        <f t="shared" si="17"/>
        <v>35377.468258309164</v>
      </c>
      <c r="T80" s="3" t="str">
        <f t="shared" si="13"/>
        <v>Wtherm</v>
      </c>
      <c r="U80" s="4" t="s">
        <v>7</v>
      </c>
      <c r="V80" s="16" t="s">
        <v>79</v>
      </c>
      <c r="W80" s="4" t="s">
        <v>7</v>
      </c>
      <c r="X80" s="4">
        <v>90</v>
      </c>
      <c r="Y80" s="4" t="s">
        <v>7</v>
      </c>
      <c r="Z80" s="4">
        <v>240</v>
      </c>
      <c r="AA80" s="4" t="s">
        <v>7</v>
      </c>
      <c r="AB80" s="6">
        <v>1900</v>
      </c>
      <c r="AC80" s="4" t="s">
        <v>7</v>
      </c>
      <c r="AD80" s="7">
        <v>2</v>
      </c>
      <c r="AE80" s="15" t="s">
        <v>8</v>
      </c>
      <c r="AF80" s="665">
        <v>12.855541295561498</v>
      </c>
      <c r="AG80" s="285">
        <f>INDEX(Калькулятор!$H$50:$BF$50,MATCH(AB80,Калькулятор!$H$41:$BF$41,0))</f>
        <v>758.26</v>
      </c>
      <c r="AH80" s="672">
        <v>19033.818776105276</v>
      </c>
      <c r="AI80" s="672">
        <v>16934.980509435907</v>
      </c>
      <c r="AJ80" s="673">
        <f t="shared" si="11"/>
        <v>35968.799285541187</v>
      </c>
      <c r="AK80" s="3" t="str">
        <f t="shared" si="14"/>
        <v>Wtherm</v>
      </c>
      <c r="AL80" s="4" t="s">
        <v>7</v>
      </c>
      <c r="AM80" s="16" t="s">
        <v>79</v>
      </c>
      <c r="AN80" s="4" t="s">
        <v>7</v>
      </c>
      <c r="AO80" s="4">
        <v>110</v>
      </c>
      <c r="AP80" s="4" t="s">
        <v>7</v>
      </c>
      <c r="AQ80" s="4">
        <v>240</v>
      </c>
      <c r="AR80" s="4" t="s">
        <v>7</v>
      </c>
      <c r="AS80" s="6">
        <v>1900</v>
      </c>
      <c r="AT80" s="4" t="s">
        <v>7</v>
      </c>
      <c r="AU80" s="7">
        <v>2</v>
      </c>
      <c r="AV80" s="15" t="s">
        <v>8</v>
      </c>
      <c r="AW80" s="665">
        <v>13.4825905035615</v>
      </c>
      <c r="AX80" s="285">
        <f>INDEX(Калькулятор!$H$57:$BF$57,MATCH(AS80,Калькулятор!$H$41:$BF$41,0))</f>
        <v>918.70565997722645</v>
      </c>
      <c r="AY80" s="672">
        <v>19852.447645747954</v>
      </c>
      <c r="AZ80" s="672">
        <v>16934.980509435907</v>
      </c>
      <c r="BA80" s="673">
        <f t="shared" si="18"/>
        <v>36787.428155183865</v>
      </c>
      <c r="BB80" s="3" t="str">
        <f t="shared" si="15"/>
        <v>Wtherm</v>
      </c>
      <c r="BC80" s="4" t="s">
        <v>7</v>
      </c>
      <c r="BD80" s="16" t="s">
        <v>79</v>
      </c>
      <c r="BE80" s="4" t="s">
        <v>7</v>
      </c>
      <c r="BF80" s="4">
        <v>140</v>
      </c>
      <c r="BG80" s="4" t="s">
        <v>7</v>
      </c>
      <c r="BH80" s="4">
        <v>240</v>
      </c>
      <c r="BI80" s="4" t="s">
        <v>7</v>
      </c>
      <c r="BJ80" s="6">
        <v>1900</v>
      </c>
      <c r="BK80" s="4" t="s">
        <v>7</v>
      </c>
      <c r="BL80" s="4">
        <v>4</v>
      </c>
      <c r="BM80" s="14" t="s">
        <v>9</v>
      </c>
      <c r="BN80" s="665">
        <v>16.318721499594794</v>
      </c>
      <c r="BO80" s="285">
        <f>INDEX(Калькулятор!$H$64:$BF$64,MATCH(BJ80,Калькулятор!$H$41:$BF$41,0))</f>
        <v>1390.8832531284197</v>
      </c>
      <c r="BP80" s="672">
        <v>29554.098915926152</v>
      </c>
      <c r="BQ80" s="672">
        <v>16934.980509435907</v>
      </c>
      <c r="BR80" s="673">
        <f t="shared" si="19"/>
        <v>46489.079425362055</v>
      </c>
      <c r="BS80" s="3" t="str">
        <f t="shared" si="16"/>
        <v>Wtherm</v>
      </c>
      <c r="BT80" s="4" t="s">
        <v>7</v>
      </c>
      <c r="BU80" s="16" t="s">
        <v>79</v>
      </c>
      <c r="BV80" s="4" t="s">
        <v>7</v>
      </c>
      <c r="BW80" s="4">
        <v>180</v>
      </c>
      <c r="BX80" s="4" t="s">
        <v>7</v>
      </c>
      <c r="BY80" s="4">
        <v>240</v>
      </c>
      <c r="BZ80" s="4" t="s">
        <v>7</v>
      </c>
      <c r="CA80" s="6">
        <v>1900</v>
      </c>
      <c r="CB80" s="4" t="s">
        <v>7</v>
      </c>
      <c r="CC80" s="4">
        <v>4</v>
      </c>
      <c r="CD80" s="14" t="s">
        <v>9</v>
      </c>
      <c r="CE80" s="665">
        <v>17.572819915594796</v>
      </c>
      <c r="CF80" s="285">
        <f>INDEX(Калькулятор!$H$78:$BF$78,MATCH(CA80,Калькулятор!$H$41:$BF$41,0))</f>
        <v>1592.6694245667402</v>
      </c>
      <c r="CG80" s="672">
        <v>31176.262905211519</v>
      </c>
      <c r="CH80" s="672">
        <v>16934.980509435907</v>
      </c>
      <c r="CI80" s="673">
        <f t="shared" si="20"/>
        <v>48111.243414647426</v>
      </c>
    </row>
    <row r="81" spans="2:87" ht="16.5" thickBot="1" x14ac:dyDescent="0.3">
      <c r="B81" s="846"/>
      <c r="C81" s="3" t="str">
        <f t="shared" si="12"/>
        <v>Wtherm</v>
      </c>
      <c r="D81" s="4" t="s">
        <v>7</v>
      </c>
      <c r="E81" s="16" t="s">
        <v>79</v>
      </c>
      <c r="F81" s="4" t="s">
        <v>7</v>
      </c>
      <c r="G81" s="4">
        <v>75</v>
      </c>
      <c r="H81" s="4" t="s">
        <v>7</v>
      </c>
      <c r="I81" s="4">
        <v>240</v>
      </c>
      <c r="J81" s="4" t="s">
        <v>7</v>
      </c>
      <c r="K81" s="6">
        <v>1950</v>
      </c>
      <c r="L81" s="4" t="s">
        <v>7</v>
      </c>
      <c r="M81" s="7">
        <v>2</v>
      </c>
      <c r="N81" s="15" t="s">
        <v>8</v>
      </c>
      <c r="O81" s="665">
        <v>12.70699210460872</v>
      </c>
      <c r="P81" s="285">
        <f t="array" ref="P81">INDEX(Калькулятор!$H$43:$BF$43,MATCH(K81,Калькулятор!$H$41:$BF$41,0))</f>
        <v>544.36479999999995</v>
      </c>
      <c r="Q81" s="672">
        <v>18867.410655840838</v>
      </c>
      <c r="R81" s="672">
        <v>17546.035852000001</v>
      </c>
      <c r="S81" s="673">
        <f t="shared" si="17"/>
        <v>36413.446507840839</v>
      </c>
      <c r="T81" s="3" t="str">
        <f t="shared" si="13"/>
        <v>Wtherm</v>
      </c>
      <c r="U81" s="4" t="s">
        <v>7</v>
      </c>
      <c r="V81" s="16" t="s">
        <v>79</v>
      </c>
      <c r="W81" s="4" t="s">
        <v>7</v>
      </c>
      <c r="X81" s="4">
        <v>90</v>
      </c>
      <c r="Y81" s="4" t="s">
        <v>7</v>
      </c>
      <c r="Z81" s="4">
        <v>240</v>
      </c>
      <c r="AA81" s="4" t="s">
        <v>7</v>
      </c>
      <c r="AB81" s="6">
        <v>1950</v>
      </c>
      <c r="AC81" s="4" t="s">
        <v>7</v>
      </c>
      <c r="AD81" s="7">
        <v>2</v>
      </c>
      <c r="AE81" s="15" t="s">
        <v>8</v>
      </c>
      <c r="AF81" s="665">
        <v>13.186793210608721</v>
      </c>
      <c r="AG81" s="285">
        <f>INDEX(Калькулятор!$H$50:$BF$50,MATCH(AB81,Калькулятор!$H$41:$BF$41,0))</f>
        <v>782.72</v>
      </c>
      <c r="AH81" s="672">
        <v>19470.669748435354</v>
      </c>
      <c r="AI81" s="672">
        <v>17546.035852000001</v>
      </c>
      <c r="AJ81" s="673">
        <f t="shared" si="11"/>
        <v>37016.705600435351</v>
      </c>
      <c r="AK81" s="3" t="str">
        <f t="shared" si="14"/>
        <v>Wtherm</v>
      </c>
      <c r="AL81" s="4" t="s">
        <v>7</v>
      </c>
      <c r="AM81" s="16" t="s">
        <v>79</v>
      </c>
      <c r="AN81" s="4" t="s">
        <v>7</v>
      </c>
      <c r="AO81" s="4">
        <v>110</v>
      </c>
      <c r="AP81" s="4" t="s">
        <v>7</v>
      </c>
      <c r="AQ81" s="4">
        <v>240</v>
      </c>
      <c r="AR81" s="4" t="s">
        <v>7</v>
      </c>
      <c r="AS81" s="6">
        <v>1950</v>
      </c>
      <c r="AT81" s="4" t="s">
        <v>7</v>
      </c>
      <c r="AU81" s="7">
        <v>2</v>
      </c>
      <c r="AV81" s="15" t="s">
        <v>8</v>
      </c>
      <c r="AW81" s="665">
        <v>13.826528018608721</v>
      </c>
      <c r="AX81" s="285">
        <f>INDEX(Калькулятор!$H$57:$BF$57,MATCH(AS81,Калькулятор!$H$41:$BF$41,0))</f>
        <v>948.34132642810482</v>
      </c>
      <c r="AY81" s="672">
        <v>20305.202705228032</v>
      </c>
      <c r="AZ81" s="672">
        <v>17546.035852000001</v>
      </c>
      <c r="BA81" s="673">
        <f t="shared" si="18"/>
        <v>37851.238557228033</v>
      </c>
      <c r="BB81" s="3" t="str">
        <f t="shared" si="15"/>
        <v>Wtherm</v>
      </c>
      <c r="BC81" s="4" t="s">
        <v>7</v>
      </c>
      <c r="BD81" s="16" t="s">
        <v>79</v>
      </c>
      <c r="BE81" s="4" t="s">
        <v>7</v>
      </c>
      <c r="BF81" s="4">
        <v>140</v>
      </c>
      <c r="BG81" s="4" t="s">
        <v>7</v>
      </c>
      <c r="BH81" s="4">
        <v>240</v>
      </c>
      <c r="BI81" s="4" t="s">
        <v>7</v>
      </c>
      <c r="BJ81" s="6">
        <v>1950</v>
      </c>
      <c r="BK81" s="4" t="s">
        <v>7</v>
      </c>
      <c r="BL81" s="4">
        <v>4</v>
      </c>
      <c r="BM81" s="14" t="s">
        <v>9</v>
      </c>
      <c r="BN81" s="665">
        <v>16.737557588217442</v>
      </c>
      <c r="BO81" s="285">
        <f>INDEX(Калькулятор!$H$64:$BF$64,MATCH(BJ81,Калькулятор!$H$41:$BF$41,0))</f>
        <v>1435.7504548422398</v>
      </c>
      <c r="BP81" s="672">
        <v>30279.79954402797</v>
      </c>
      <c r="BQ81" s="672">
        <v>17546.035852000001</v>
      </c>
      <c r="BR81" s="673">
        <f t="shared" si="19"/>
        <v>47825.835396027971</v>
      </c>
      <c r="BS81" s="3" t="str">
        <f t="shared" si="16"/>
        <v>Wtherm</v>
      </c>
      <c r="BT81" s="4" t="s">
        <v>7</v>
      </c>
      <c r="BU81" s="16" t="s">
        <v>79</v>
      </c>
      <c r="BV81" s="4" t="s">
        <v>7</v>
      </c>
      <c r="BW81" s="4">
        <v>180</v>
      </c>
      <c r="BX81" s="4" t="s">
        <v>7</v>
      </c>
      <c r="BY81" s="4">
        <v>240</v>
      </c>
      <c r="BZ81" s="4" t="s">
        <v>7</v>
      </c>
      <c r="CA81" s="6">
        <v>1950</v>
      </c>
      <c r="CB81" s="4" t="s">
        <v>7</v>
      </c>
      <c r="CC81" s="4">
        <v>4</v>
      </c>
      <c r="CD81" s="14" t="s">
        <v>9</v>
      </c>
      <c r="CE81" s="665">
        <v>18.017027204217442</v>
      </c>
      <c r="CF81" s="285">
        <f>INDEX(Калькулятор!$H$78:$BF$78,MATCH(CA81,Калькулятор!$H$41:$BF$41,0))</f>
        <v>1644.0458576172803</v>
      </c>
      <c r="CG81" s="672">
        <v>31933.771707613334</v>
      </c>
      <c r="CH81" s="672">
        <v>17546.035852000001</v>
      </c>
      <c r="CI81" s="673">
        <f t="shared" si="20"/>
        <v>49479.807559613335</v>
      </c>
    </row>
    <row r="82" spans="2:87" ht="16.5" thickBot="1" x14ac:dyDescent="0.3">
      <c r="B82" s="846"/>
      <c r="C82" s="3" t="str">
        <f t="shared" si="12"/>
        <v>Wtherm</v>
      </c>
      <c r="D82" s="4" t="s">
        <v>7</v>
      </c>
      <c r="E82" s="16" t="s">
        <v>79</v>
      </c>
      <c r="F82" s="4" t="s">
        <v>7</v>
      </c>
      <c r="G82" s="4">
        <v>75</v>
      </c>
      <c r="H82" s="4" t="s">
        <v>7</v>
      </c>
      <c r="I82" s="4">
        <v>240</v>
      </c>
      <c r="J82" s="4" t="s">
        <v>7</v>
      </c>
      <c r="K82" s="6">
        <v>2000</v>
      </c>
      <c r="L82" s="4" t="s">
        <v>7</v>
      </c>
      <c r="M82" s="7">
        <v>2</v>
      </c>
      <c r="N82" s="15" t="s">
        <v>8</v>
      </c>
      <c r="O82" s="665">
        <v>13.045525816655941</v>
      </c>
      <c r="P82" s="285">
        <f t="array" ref="P82">INDEX(Калькулятор!$H$43:$BF$43,MATCH(K82,Калькулятор!$H$41:$BF$41,0))</f>
        <v>561.37619999999993</v>
      </c>
      <c r="Q82" s="672">
        <v>19321.459842808421</v>
      </c>
      <c r="R82" s="672">
        <v>17927.091194564106</v>
      </c>
      <c r="S82" s="673">
        <f t="shared" si="17"/>
        <v>37248.551037372526</v>
      </c>
      <c r="T82" s="3" t="str">
        <f t="shared" si="13"/>
        <v>Wtherm</v>
      </c>
      <c r="U82" s="4" t="s">
        <v>7</v>
      </c>
      <c r="V82" s="16" t="s">
        <v>79</v>
      </c>
      <c r="W82" s="4" t="s">
        <v>7</v>
      </c>
      <c r="X82" s="4">
        <v>90</v>
      </c>
      <c r="Y82" s="4" t="s">
        <v>7</v>
      </c>
      <c r="Z82" s="4">
        <v>240</v>
      </c>
      <c r="AA82" s="4" t="s">
        <v>7</v>
      </c>
      <c r="AB82" s="6">
        <v>2000</v>
      </c>
      <c r="AC82" s="4" t="s">
        <v>7</v>
      </c>
      <c r="AD82" s="7">
        <v>2</v>
      </c>
      <c r="AE82" s="15" t="s">
        <v>8</v>
      </c>
      <c r="AF82" s="665">
        <v>13.534841122655942</v>
      </c>
      <c r="AG82" s="285">
        <f>INDEX(Калькулятор!$H$50:$BF$50,MATCH(AB82,Калькулятор!$H$41:$BF$41,0))</f>
        <v>807.18</v>
      </c>
      <c r="AH82" s="672">
        <v>19937.007180765431</v>
      </c>
      <c r="AI82" s="672">
        <v>17927.091194564106</v>
      </c>
      <c r="AJ82" s="673">
        <f t="shared" si="11"/>
        <v>37864.098375329537</v>
      </c>
      <c r="AK82" s="3" t="str">
        <f t="shared" si="14"/>
        <v>Wtherm</v>
      </c>
      <c r="AL82" s="4" t="s">
        <v>7</v>
      </c>
      <c r="AM82" s="16" t="s">
        <v>79</v>
      </c>
      <c r="AN82" s="4" t="s">
        <v>7</v>
      </c>
      <c r="AO82" s="4">
        <v>110</v>
      </c>
      <c r="AP82" s="4" t="s">
        <v>7</v>
      </c>
      <c r="AQ82" s="4">
        <v>240</v>
      </c>
      <c r="AR82" s="4" t="s">
        <v>7</v>
      </c>
      <c r="AS82" s="6">
        <v>2000</v>
      </c>
      <c r="AT82" s="4" t="s">
        <v>7</v>
      </c>
      <c r="AU82" s="7">
        <v>2</v>
      </c>
      <c r="AV82" s="15" t="s">
        <v>8</v>
      </c>
      <c r="AW82" s="665">
        <v>14.187261530655942</v>
      </c>
      <c r="AX82" s="285">
        <f>INDEX(Калькулятор!$H$57:$BF$57,MATCH(AS82,Калькулятор!$H$41:$BF$41,0))</f>
        <v>977.97699287898297</v>
      </c>
      <c r="AY82" s="672">
        <v>20787.924464708114</v>
      </c>
      <c r="AZ82" s="672">
        <v>17927.091194564106</v>
      </c>
      <c r="BA82" s="673">
        <f t="shared" si="18"/>
        <v>38715.01565927222</v>
      </c>
      <c r="BB82" s="3" t="str">
        <f t="shared" si="15"/>
        <v>Wtherm</v>
      </c>
      <c r="BC82" s="4" t="s">
        <v>7</v>
      </c>
      <c r="BD82" s="16" t="s">
        <v>79</v>
      </c>
      <c r="BE82" s="4" t="s">
        <v>7</v>
      </c>
      <c r="BF82" s="4">
        <v>140</v>
      </c>
      <c r="BG82" s="4" t="s">
        <v>7</v>
      </c>
      <c r="BH82" s="4">
        <v>240</v>
      </c>
      <c r="BI82" s="4" t="s">
        <v>7</v>
      </c>
      <c r="BJ82" s="6">
        <v>2000</v>
      </c>
      <c r="BK82" s="4" t="s">
        <v>7</v>
      </c>
      <c r="BL82" s="4">
        <v>4</v>
      </c>
      <c r="BM82" s="14" t="s">
        <v>9</v>
      </c>
      <c r="BN82" s="665">
        <v>17.173189673840088</v>
      </c>
      <c r="BO82" s="285">
        <f>INDEX(Калькулятор!$H$64:$BF$64,MATCH(BJ82,Калькулятор!$H$41:$BF$41,0))</f>
        <v>1480.6176565560597</v>
      </c>
      <c r="BP82" s="672">
        <v>31036.187232129792</v>
      </c>
      <c r="BQ82" s="672">
        <v>17927.091194564106</v>
      </c>
      <c r="BR82" s="673">
        <f t="shared" si="19"/>
        <v>48963.278426693898</v>
      </c>
      <c r="BS82" s="3" t="str">
        <f t="shared" si="16"/>
        <v>Wtherm</v>
      </c>
      <c r="BT82" s="4" t="s">
        <v>7</v>
      </c>
      <c r="BU82" s="16" t="s">
        <v>79</v>
      </c>
      <c r="BV82" s="4" t="s">
        <v>7</v>
      </c>
      <c r="BW82" s="4">
        <v>180</v>
      </c>
      <c r="BX82" s="4" t="s">
        <v>7</v>
      </c>
      <c r="BY82" s="4">
        <v>240</v>
      </c>
      <c r="BZ82" s="4" t="s">
        <v>7</v>
      </c>
      <c r="CA82" s="6">
        <v>2000</v>
      </c>
      <c r="CB82" s="4" t="s">
        <v>7</v>
      </c>
      <c r="CC82" s="4">
        <v>4</v>
      </c>
      <c r="CD82" s="14" t="s">
        <v>9</v>
      </c>
      <c r="CE82" s="665">
        <v>18.478030489840087</v>
      </c>
      <c r="CF82" s="285">
        <f>INDEX(Калькулятор!$H$78:$BF$78,MATCH(CA82,Калькулятор!$H$41:$BF$41,0))</f>
        <v>1695.4222906678201</v>
      </c>
      <c r="CG82" s="672">
        <v>32722.928050015151</v>
      </c>
      <c r="CH82" s="672">
        <v>17927.091194564106</v>
      </c>
      <c r="CI82" s="673">
        <f t="shared" si="20"/>
        <v>50650.019244579256</v>
      </c>
    </row>
    <row r="83" spans="2:87" ht="16.5" thickBot="1" x14ac:dyDescent="0.3">
      <c r="B83" s="846"/>
      <c r="C83" s="3" t="str">
        <f t="shared" si="12"/>
        <v>Wtherm</v>
      </c>
      <c r="D83" s="4" t="s">
        <v>7</v>
      </c>
      <c r="E83" s="16" t="s">
        <v>79</v>
      </c>
      <c r="F83" s="4" t="s">
        <v>7</v>
      </c>
      <c r="G83" s="4">
        <v>75</v>
      </c>
      <c r="H83" s="4" t="s">
        <v>7</v>
      </c>
      <c r="I83" s="4">
        <v>240</v>
      </c>
      <c r="J83" s="4" t="s">
        <v>7</v>
      </c>
      <c r="K83" s="6">
        <v>2050</v>
      </c>
      <c r="L83" s="4" t="s">
        <v>7</v>
      </c>
      <c r="M83" s="7">
        <v>2</v>
      </c>
      <c r="N83" s="15" t="s">
        <v>8</v>
      </c>
      <c r="O83" s="665">
        <v>13.336155531703163</v>
      </c>
      <c r="P83" s="285">
        <f t="array" ref="P83">INDEX(Калькулятор!$H$43:$BF$43,MATCH(K83,Калькулятор!$H$41:$BF$41,0))</f>
        <v>578.38759999999991</v>
      </c>
      <c r="Q83" s="672">
        <v>19872.788505083809</v>
      </c>
      <c r="R83" s="672">
        <v>18308.146537128207</v>
      </c>
      <c r="S83" s="673">
        <f t="shared" si="17"/>
        <v>38180.935042212019</v>
      </c>
      <c r="T83" s="3" t="str">
        <f t="shared" si="13"/>
        <v>Wtherm</v>
      </c>
      <c r="U83" s="4" t="s">
        <v>7</v>
      </c>
      <c r="V83" s="16" t="s">
        <v>79</v>
      </c>
      <c r="W83" s="4" t="s">
        <v>7</v>
      </c>
      <c r="X83" s="4">
        <v>90</v>
      </c>
      <c r="Y83" s="4" t="s">
        <v>7</v>
      </c>
      <c r="Z83" s="4">
        <v>240</v>
      </c>
      <c r="AA83" s="4" t="s">
        <v>7</v>
      </c>
      <c r="AB83" s="6">
        <v>2050</v>
      </c>
      <c r="AC83" s="4" t="s">
        <v>7</v>
      </c>
      <c r="AD83" s="7">
        <v>2</v>
      </c>
      <c r="AE83" s="15" t="s">
        <v>8</v>
      </c>
      <c r="AF83" s="665">
        <v>13.834985037703163</v>
      </c>
      <c r="AG83" s="285">
        <f>INDEX(Калькулятор!$H$50:$BF$50,MATCH(AB83,Калькулятор!$H$41:$BF$41,0))</f>
        <v>831.64</v>
      </c>
      <c r="AH83" s="672">
        <v>20500.263908403322</v>
      </c>
      <c r="AI83" s="672">
        <v>18308.146537128207</v>
      </c>
      <c r="AJ83" s="673">
        <f t="shared" si="11"/>
        <v>38808.410445531525</v>
      </c>
      <c r="AK83" s="3" t="str">
        <f t="shared" si="14"/>
        <v>Wtherm</v>
      </c>
      <c r="AL83" s="4" t="s">
        <v>7</v>
      </c>
      <c r="AM83" s="16" t="s">
        <v>79</v>
      </c>
      <c r="AN83" s="4" t="s">
        <v>7</v>
      </c>
      <c r="AO83" s="4">
        <v>110</v>
      </c>
      <c r="AP83" s="4" t="s">
        <v>7</v>
      </c>
      <c r="AQ83" s="4">
        <v>240</v>
      </c>
      <c r="AR83" s="4" t="s">
        <v>7</v>
      </c>
      <c r="AS83" s="6">
        <v>2050</v>
      </c>
      <c r="AT83" s="4" t="s">
        <v>7</v>
      </c>
      <c r="AU83" s="7">
        <v>2</v>
      </c>
      <c r="AV83" s="15" t="s">
        <v>8</v>
      </c>
      <c r="AW83" s="665">
        <v>14.500091045703162</v>
      </c>
      <c r="AX83" s="285">
        <f>INDEX(Калькулятор!$H$57:$BF$57,MATCH(AS83,Калькулятор!$H$41:$BF$41,0))</f>
        <v>1007.6126593298612</v>
      </c>
      <c r="AY83" s="672">
        <v>21367.085279496005</v>
      </c>
      <c r="AZ83" s="672">
        <v>18308.146537128207</v>
      </c>
      <c r="BA83" s="673">
        <f t="shared" si="18"/>
        <v>39675.231816624211</v>
      </c>
      <c r="BB83" s="3" t="str">
        <f t="shared" si="15"/>
        <v>Wtherm</v>
      </c>
      <c r="BC83" s="4" t="s">
        <v>7</v>
      </c>
      <c r="BD83" s="16" t="s">
        <v>79</v>
      </c>
      <c r="BE83" s="4" t="s">
        <v>7</v>
      </c>
      <c r="BF83" s="4">
        <v>140</v>
      </c>
      <c r="BG83" s="4" t="s">
        <v>7</v>
      </c>
      <c r="BH83" s="4">
        <v>240</v>
      </c>
      <c r="BI83" s="4" t="s">
        <v>7</v>
      </c>
      <c r="BJ83" s="6">
        <v>2050</v>
      </c>
      <c r="BK83" s="4" t="s">
        <v>7</v>
      </c>
      <c r="BL83" s="4">
        <v>4</v>
      </c>
      <c r="BM83" s="14" t="s">
        <v>9</v>
      </c>
      <c r="BN83" s="665">
        <v>17.560917762462733</v>
      </c>
      <c r="BO83" s="285">
        <f>INDEX(Калькулятор!$H$64:$BF$64,MATCH(BJ83,Калькулятор!$H$41:$BF$41,0))</f>
        <v>1525.4848582698796</v>
      </c>
      <c r="BP83" s="672">
        <v>31888.29361553942</v>
      </c>
      <c r="BQ83" s="672">
        <v>18308.146537128207</v>
      </c>
      <c r="BR83" s="673">
        <f t="shared" si="19"/>
        <v>50196.440152667623</v>
      </c>
      <c r="BS83" s="3" t="str">
        <f t="shared" si="16"/>
        <v>Wtherm</v>
      </c>
      <c r="BT83" s="4" t="s">
        <v>7</v>
      </c>
      <c r="BU83" s="16" t="s">
        <v>79</v>
      </c>
      <c r="BV83" s="4" t="s">
        <v>7</v>
      </c>
      <c r="BW83" s="4">
        <v>180</v>
      </c>
      <c r="BX83" s="4" t="s">
        <v>7</v>
      </c>
      <c r="BY83" s="4">
        <v>240</v>
      </c>
      <c r="BZ83" s="4" t="s">
        <v>7</v>
      </c>
      <c r="CA83" s="6">
        <v>2050</v>
      </c>
      <c r="CB83" s="4" t="s">
        <v>7</v>
      </c>
      <c r="CC83" s="4">
        <v>4</v>
      </c>
      <c r="CD83" s="14" t="s">
        <v>9</v>
      </c>
      <c r="CE83" s="665">
        <v>18.89112977846273</v>
      </c>
      <c r="CF83" s="285">
        <f>INDEX(Калькулятор!$H$78:$BF$78,MATCH(CA83,Калькулятор!$H$41:$BF$41,0))</f>
        <v>1746.7987237183602</v>
      </c>
      <c r="CG83" s="672">
        <v>33606.842607724786</v>
      </c>
      <c r="CH83" s="672">
        <v>18308.146537128207</v>
      </c>
      <c r="CI83" s="673">
        <f t="shared" si="20"/>
        <v>51914.989144852996</v>
      </c>
    </row>
    <row r="84" spans="2:87" ht="16.5" thickBot="1" x14ac:dyDescent="0.3">
      <c r="B84" s="846"/>
      <c r="C84" s="3" t="str">
        <f t="shared" si="12"/>
        <v>Wtherm</v>
      </c>
      <c r="D84" s="7" t="s">
        <v>7</v>
      </c>
      <c r="E84" s="16" t="s">
        <v>79</v>
      </c>
      <c r="F84" s="7" t="s">
        <v>7</v>
      </c>
      <c r="G84" s="4">
        <v>75</v>
      </c>
      <c r="H84" s="7" t="s">
        <v>7</v>
      </c>
      <c r="I84" s="4">
        <v>240</v>
      </c>
      <c r="J84" s="7" t="s">
        <v>7</v>
      </c>
      <c r="K84" s="6">
        <v>2100</v>
      </c>
      <c r="L84" s="7" t="s">
        <v>7</v>
      </c>
      <c r="M84" s="7">
        <v>2</v>
      </c>
      <c r="N84" s="15" t="s">
        <v>8</v>
      </c>
      <c r="O84" s="665">
        <v>13.657893246750382</v>
      </c>
      <c r="P84" s="285">
        <f t="array" ref="P84">INDEX(Калькулятор!$H$43:$BF$43,MATCH(K84,Калькулятор!$H$41:$BF$41,0))</f>
        <v>595.39899999999989</v>
      </c>
      <c r="Q84" s="672">
        <v>20297.711412051391</v>
      </c>
      <c r="R84" s="672">
        <v>18919.201879692311</v>
      </c>
      <c r="S84" s="673">
        <f t="shared" si="17"/>
        <v>39216.913291743702</v>
      </c>
      <c r="T84" s="3" t="str">
        <f t="shared" si="13"/>
        <v>Wtherm</v>
      </c>
      <c r="U84" s="7" t="s">
        <v>7</v>
      </c>
      <c r="V84" s="16" t="s">
        <v>79</v>
      </c>
      <c r="W84" s="7" t="s">
        <v>7</v>
      </c>
      <c r="X84" s="4">
        <v>90</v>
      </c>
      <c r="Y84" s="7" t="s">
        <v>7</v>
      </c>
      <c r="Z84" s="4">
        <v>240</v>
      </c>
      <c r="AA84" s="7" t="s">
        <v>7</v>
      </c>
      <c r="AB84" s="6">
        <v>2100</v>
      </c>
      <c r="AC84" s="7" t="s">
        <v>7</v>
      </c>
      <c r="AD84" s="7">
        <v>2</v>
      </c>
      <c r="AE84" s="15" t="s">
        <v>8</v>
      </c>
      <c r="AF84" s="665">
        <v>14.166236952750383</v>
      </c>
      <c r="AG84" s="285">
        <f>INDEX(Калькулятор!$H$50:$BF$50,MATCH(AB84,Калькулятор!$H$41:$BF$41,0))</f>
        <v>856.1</v>
      </c>
      <c r="AH84" s="672">
        <v>20937.114880733399</v>
      </c>
      <c r="AI84" s="672">
        <v>18919.201879692311</v>
      </c>
      <c r="AJ84" s="673">
        <f t="shared" si="11"/>
        <v>39856.316760425711</v>
      </c>
      <c r="AK84" s="3" t="str">
        <f t="shared" si="14"/>
        <v>Wtherm</v>
      </c>
      <c r="AL84" s="7" t="s">
        <v>7</v>
      </c>
      <c r="AM84" s="16" t="s">
        <v>79</v>
      </c>
      <c r="AN84" s="7" t="s">
        <v>7</v>
      </c>
      <c r="AO84" s="4">
        <v>110</v>
      </c>
      <c r="AP84" s="7" t="s">
        <v>7</v>
      </c>
      <c r="AQ84" s="4">
        <v>240</v>
      </c>
      <c r="AR84" s="7" t="s">
        <v>7</v>
      </c>
      <c r="AS84" s="6">
        <v>2100</v>
      </c>
      <c r="AT84" s="7" t="s">
        <v>7</v>
      </c>
      <c r="AU84" s="7">
        <v>2</v>
      </c>
      <c r="AV84" s="15" t="s">
        <v>8</v>
      </c>
      <c r="AW84" s="665">
        <v>14.844028560750385</v>
      </c>
      <c r="AX84" s="285">
        <f>INDEX(Калькулятор!$H$57:$BF$57,MATCH(AS84,Калькулятор!$H$41:$BF$41,0))</f>
        <v>1037.2483257807396</v>
      </c>
      <c r="AY84" s="672">
        <v>21819.840338976086</v>
      </c>
      <c r="AZ84" s="672">
        <v>18919.201879692311</v>
      </c>
      <c r="BA84" s="673">
        <f t="shared" si="18"/>
        <v>40739.042218668401</v>
      </c>
      <c r="BB84" s="3" t="str">
        <f t="shared" si="15"/>
        <v>Wtherm</v>
      </c>
      <c r="BC84" s="7" t="s">
        <v>7</v>
      </c>
      <c r="BD84" s="16" t="s">
        <v>79</v>
      </c>
      <c r="BE84" s="7" t="s">
        <v>7</v>
      </c>
      <c r="BF84" s="4">
        <v>140</v>
      </c>
      <c r="BG84" s="7" t="s">
        <v>7</v>
      </c>
      <c r="BH84" s="4">
        <v>240</v>
      </c>
      <c r="BI84" s="7" t="s">
        <v>7</v>
      </c>
      <c r="BJ84" s="6">
        <v>2100</v>
      </c>
      <c r="BK84" s="7" t="s">
        <v>7</v>
      </c>
      <c r="BL84" s="4">
        <v>4</v>
      </c>
      <c r="BM84" s="14" t="s">
        <v>9</v>
      </c>
      <c r="BN84" s="665">
        <v>17.979753851085377</v>
      </c>
      <c r="BO84" s="285">
        <f>INDEX(Калькулятор!$H$64:$BF$64,MATCH(BJ84,Калькулятор!$H$41:$BF$41,0))</f>
        <v>1570.3520599836997</v>
      </c>
      <c r="BP84" s="672">
        <v>32613.994243641238</v>
      </c>
      <c r="BQ84" s="672">
        <v>18919.201879692311</v>
      </c>
      <c r="BR84" s="673">
        <f t="shared" si="19"/>
        <v>51533.196123333546</v>
      </c>
      <c r="BS84" s="3" t="str">
        <f t="shared" si="16"/>
        <v>Wtherm</v>
      </c>
      <c r="BT84" s="7" t="s">
        <v>7</v>
      </c>
      <c r="BU84" s="16" t="s">
        <v>79</v>
      </c>
      <c r="BV84" s="7" t="s">
        <v>7</v>
      </c>
      <c r="BW84" s="4">
        <v>180</v>
      </c>
      <c r="BX84" s="7" t="s">
        <v>7</v>
      </c>
      <c r="BY84" s="4">
        <v>240</v>
      </c>
      <c r="BZ84" s="7" t="s">
        <v>7</v>
      </c>
      <c r="CA84" s="6">
        <v>2100</v>
      </c>
      <c r="CB84" s="7" t="s">
        <v>7</v>
      </c>
      <c r="CC84" s="4">
        <v>4</v>
      </c>
      <c r="CD84" s="14" t="s">
        <v>9</v>
      </c>
      <c r="CE84" s="665">
        <v>19.335337067085376</v>
      </c>
      <c r="CF84" s="285">
        <f>INDEX(Калькулятор!$H$78:$BF$78,MATCH(CA84,Калькулятор!$H$41:$BF$41,0))</f>
        <v>1798.1751567689003</v>
      </c>
      <c r="CG84" s="672">
        <v>34364.351410126605</v>
      </c>
      <c r="CH84" s="672">
        <v>18919.201879692311</v>
      </c>
      <c r="CI84" s="673">
        <f t="shared" si="20"/>
        <v>53283.553289818912</v>
      </c>
    </row>
    <row r="85" spans="2:87" ht="16.5" thickBot="1" x14ac:dyDescent="0.3">
      <c r="B85" s="846"/>
      <c r="C85" s="3" t="str">
        <f t="shared" si="12"/>
        <v>Wtherm</v>
      </c>
      <c r="D85" s="4" t="s">
        <v>7</v>
      </c>
      <c r="E85" s="16" t="s">
        <v>79</v>
      </c>
      <c r="F85" s="4" t="s">
        <v>7</v>
      </c>
      <c r="G85" s="4">
        <v>75</v>
      </c>
      <c r="H85" s="4" t="s">
        <v>7</v>
      </c>
      <c r="I85" s="4">
        <v>240</v>
      </c>
      <c r="J85" s="4" t="s">
        <v>7</v>
      </c>
      <c r="K85" s="6">
        <v>2150</v>
      </c>
      <c r="L85" s="4" t="s">
        <v>7</v>
      </c>
      <c r="M85" s="7">
        <v>2</v>
      </c>
      <c r="N85" s="15" t="s">
        <v>8</v>
      </c>
      <c r="O85" s="665">
        <v>13.948522961797602</v>
      </c>
      <c r="P85" s="285">
        <f t="array" ref="P85">INDEX(Калькулятор!$H$43:$BF$43,MATCH(K85,Калькулятор!$H$41:$BF$41,0))</f>
        <v>612.41039999999998</v>
      </c>
      <c r="Q85" s="672">
        <v>20722.634319018965</v>
      </c>
      <c r="R85" s="672">
        <v>19300.257222256409</v>
      </c>
      <c r="S85" s="673">
        <f t="shared" si="17"/>
        <v>40022.89154127537</v>
      </c>
      <c r="T85" s="3" t="str">
        <f t="shared" si="13"/>
        <v>Wtherm</v>
      </c>
      <c r="U85" s="4" t="s">
        <v>7</v>
      </c>
      <c r="V85" s="16" t="s">
        <v>79</v>
      </c>
      <c r="W85" s="4" t="s">
        <v>7</v>
      </c>
      <c r="X85" s="4">
        <v>90</v>
      </c>
      <c r="Y85" s="4" t="s">
        <v>7</v>
      </c>
      <c r="Z85" s="4">
        <v>240</v>
      </c>
      <c r="AA85" s="4" t="s">
        <v>7</v>
      </c>
      <c r="AB85" s="6">
        <v>2150</v>
      </c>
      <c r="AC85" s="4" t="s">
        <v>7</v>
      </c>
      <c r="AD85" s="7">
        <v>2</v>
      </c>
      <c r="AE85" s="15" t="s">
        <v>8</v>
      </c>
      <c r="AF85" s="665">
        <v>14.466380867797602</v>
      </c>
      <c r="AG85" s="285">
        <f>INDEX(Калькулятор!$H$50:$BF$50,MATCH(AB85,Калькулятор!$H$41:$BF$41,0))</f>
        <v>880.56</v>
      </c>
      <c r="AH85" s="672">
        <v>21373.965853063477</v>
      </c>
      <c r="AI85" s="672">
        <v>19300.257222256409</v>
      </c>
      <c r="AJ85" s="673">
        <f t="shared" si="11"/>
        <v>40674.223075319882</v>
      </c>
      <c r="AK85" s="3" t="str">
        <f t="shared" si="14"/>
        <v>Wtherm</v>
      </c>
      <c r="AL85" s="4" t="s">
        <v>7</v>
      </c>
      <c r="AM85" s="16" t="s">
        <v>79</v>
      </c>
      <c r="AN85" s="4" t="s">
        <v>7</v>
      </c>
      <c r="AO85" s="4">
        <v>110</v>
      </c>
      <c r="AP85" s="4" t="s">
        <v>7</v>
      </c>
      <c r="AQ85" s="4">
        <v>240</v>
      </c>
      <c r="AR85" s="4" t="s">
        <v>7</v>
      </c>
      <c r="AS85" s="6">
        <v>2150</v>
      </c>
      <c r="AT85" s="4" t="s">
        <v>7</v>
      </c>
      <c r="AU85" s="7">
        <v>2</v>
      </c>
      <c r="AV85" s="15" t="s">
        <v>8</v>
      </c>
      <c r="AW85" s="665">
        <v>15.156858075797604</v>
      </c>
      <c r="AX85" s="285">
        <f>INDEX(Калькулятор!$H$57:$BF$57,MATCH(AS85,Калькулятор!$H$41:$BF$41,0))</f>
        <v>1066.8839922316179</v>
      </c>
      <c r="AY85" s="672">
        <v>22272.595398456164</v>
      </c>
      <c r="AZ85" s="672">
        <v>19300.257222256409</v>
      </c>
      <c r="BA85" s="673">
        <f t="shared" si="18"/>
        <v>41572.852620712569</v>
      </c>
      <c r="BB85" s="3" t="str">
        <f t="shared" si="15"/>
        <v>Wtherm</v>
      </c>
      <c r="BC85" s="4" t="s">
        <v>7</v>
      </c>
      <c r="BD85" s="16" t="s">
        <v>79</v>
      </c>
      <c r="BE85" s="4" t="s">
        <v>7</v>
      </c>
      <c r="BF85" s="4">
        <v>140</v>
      </c>
      <c r="BG85" s="4" t="s">
        <v>7</v>
      </c>
      <c r="BH85" s="4">
        <v>240</v>
      </c>
      <c r="BI85" s="4" t="s">
        <v>7</v>
      </c>
      <c r="BJ85" s="6">
        <v>2150</v>
      </c>
      <c r="BK85" s="4" t="s">
        <v>7</v>
      </c>
      <c r="BL85" s="4">
        <v>4</v>
      </c>
      <c r="BM85" s="14" t="s">
        <v>9</v>
      </c>
      <c r="BN85" s="665">
        <v>18.367481939708021</v>
      </c>
      <c r="BO85" s="285">
        <f>INDEX(Калькулятор!$H$64:$BF$64,MATCH(BJ85,Калькулятор!$H$41:$BF$41,0))</f>
        <v>1615.2192616975196</v>
      </c>
      <c r="BP85" s="672">
        <v>33339.694871743064</v>
      </c>
      <c r="BQ85" s="672">
        <v>19300.257222256409</v>
      </c>
      <c r="BR85" s="673">
        <f t="shared" si="19"/>
        <v>52639.952093999469</v>
      </c>
      <c r="BS85" s="3" t="str">
        <f t="shared" si="16"/>
        <v>Wtherm</v>
      </c>
      <c r="BT85" s="4" t="s">
        <v>7</v>
      </c>
      <c r="BU85" s="16" t="s">
        <v>79</v>
      </c>
      <c r="BV85" s="4" t="s">
        <v>7</v>
      </c>
      <c r="BW85" s="4">
        <v>180</v>
      </c>
      <c r="BX85" s="4" t="s">
        <v>7</v>
      </c>
      <c r="BY85" s="4">
        <v>240</v>
      </c>
      <c r="BZ85" s="4" t="s">
        <v>7</v>
      </c>
      <c r="CA85" s="6">
        <v>2150</v>
      </c>
      <c r="CB85" s="4" t="s">
        <v>7</v>
      </c>
      <c r="CC85" s="4">
        <v>4</v>
      </c>
      <c r="CD85" s="14" t="s">
        <v>9</v>
      </c>
      <c r="CE85" s="665">
        <v>19.748436355708023</v>
      </c>
      <c r="CF85" s="285">
        <f>INDEX(Калькулятор!$H$78:$BF$78,MATCH(CA85,Калькулятор!$H$41:$BF$41,0))</f>
        <v>1849.5515898194401</v>
      </c>
      <c r="CG85" s="672">
        <v>35121.860212528423</v>
      </c>
      <c r="CH85" s="672">
        <v>19300.257222256409</v>
      </c>
      <c r="CI85" s="673">
        <f t="shared" si="20"/>
        <v>54422.117434784828</v>
      </c>
    </row>
    <row r="86" spans="2:87" ht="16.5" thickBot="1" x14ac:dyDescent="0.3">
      <c r="B86" s="846"/>
      <c r="C86" s="3" t="str">
        <f t="shared" si="12"/>
        <v>Wtherm</v>
      </c>
      <c r="D86" s="4" t="s">
        <v>7</v>
      </c>
      <c r="E86" s="16" t="s">
        <v>79</v>
      </c>
      <c r="F86" s="4" t="s">
        <v>7</v>
      </c>
      <c r="G86" s="4">
        <v>75</v>
      </c>
      <c r="H86" s="4" t="s">
        <v>7</v>
      </c>
      <c r="I86" s="4">
        <v>240</v>
      </c>
      <c r="J86" s="4" t="s">
        <v>7</v>
      </c>
      <c r="K86" s="6">
        <v>2200</v>
      </c>
      <c r="L86" s="4" t="s">
        <v>7</v>
      </c>
      <c r="M86" s="7">
        <v>2</v>
      </c>
      <c r="N86" s="15" t="s">
        <v>8</v>
      </c>
      <c r="O86" s="665">
        <v>14.427192594204822</v>
      </c>
      <c r="P86" s="285">
        <f t="array" ref="P86">INDEX(Калькулятор!$H$43:$BF$43,MATCH(K86,Калькулятор!$H$41:$BF$41,0))</f>
        <v>629.42179999999996</v>
      </c>
      <c r="Q86" s="672">
        <v>21428.58635021971</v>
      </c>
      <c r="R86" s="672">
        <v>19681.312564820513</v>
      </c>
      <c r="S86" s="673">
        <f t="shared" si="17"/>
        <v>41109.898915040219</v>
      </c>
      <c r="T86" s="3" t="str">
        <f t="shared" si="13"/>
        <v>Wtherm</v>
      </c>
      <c r="U86" s="4" t="s">
        <v>7</v>
      </c>
      <c r="V86" s="16" t="s">
        <v>79</v>
      </c>
      <c r="W86" s="4" t="s">
        <v>7</v>
      </c>
      <c r="X86" s="4">
        <v>90</v>
      </c>
      <c r="Y86" s="4" t="s">
        <v>7</v>
      </c>
      <c r="Z86" s="4">
        <v>240</v>
      </c>
      <c r="AA86" s="4" t="s">
        <v>7</v>
      </c>
      <c r="AB86" s="6">
        <v>2200</v>
      </c>
      <c r="AC86" s="4" t="s">
        <v>7</v>
      </c>
      <c r="AD86" s="7">
        <v>2</v>
      </c>
      <c r="AE86" s="15" t="s">
        <v>8</v>
      </c>
      <c r="AF86" s="665">
        <v>14.997759168204823</v>
      </c>
      <c r="AG86" s="285">
        <f>INDEX(Калькулятор!$H$50:$BF$50,MATCH(AB86,Калькулятор!$H$41:$BF$41,0))</f>
        <v>905.02</v>
      </c>
      <c r="AH86" s="672">
        <v>22145.999366372474</v>
      </c>
      <c r="AI86" s="672">
        <v>19681.312564820513</v>
      </c>
      <c r="AJ86" s="673">
        <f t="shared" ref="AJ86:AJ102" si="21">AH86+AI86</f>
        <v>41827.311931192991</v>
      </c>
      <c r="AK86" s="3" t="str">
        <f t="shared" si="14"/>
        <v>Wtherm</v>
      </c>
      <c r="AL86" s="4" t="s">
        <v>7</v>
      </c>
      <c r="AM86" s="16" t="s">
        <v>79</v>
      </c>
      <c r="AN86" s="4" t="s">
        <v>7</v>
      </c>
      <c r="AO86" s="4">
        <v>110</v>
      </c>
      <c r="AP86" s="4" t="s">
        <v>7</v>
      </c>
      <c r="AQ86" s="4">
        <v>240</v>
      </c>
      <c r="AR86" s="4" t="s">
        <v>7</v>
      </c>
      <c r="AS86" s="6">
        <v>2200</v>
      </c>
      <c r="AT86" s="4" t="s">
        <v>7</v>
      </c>
      <c r="AU86" s="7">
        <v>2</v>
      </c>
      <c r="AV86" s="15" t="s">
        <v>8</v>
      </c>
      <c r="AW86" s="665">
        <v>15.758514600204823</v>
      </c>
      <c r="AX86" s="285">
        <f>INDEX(Калькулятор!$H$57:$BF$57,MATCH(AS86,Калькулятор!$H$41:$BF$41,0))</f>
        <v>1096.5196586824961</v>
      </c>
      <c r="AY86" s="672">
        <v>23132.737554576153</v>
      </c>
      <c r="AZ86" s="672">
        <v>19681.312564820513</v>
      </c>
      <c r="BA86" s="673">
        <f t="shared" si="18"/>
        <v>42814.050119396663</v>
      </c>
      <c r="BB86" s="3" t="str">
        <f t="shared" si="15"/>
        <v>Wtherm</v>
      </c>
      <c r="BC86" s="4" t="s">
        <v>7</v>
      </c>
      <c r="BD86" s="16" t="s">
        <v>79</v>
      </c>
      <c r="BE86" s="4" t="s">
        <v>7</v>
      </c>
      <c r="BF86" s="4">
        <v>140</v>
      </c>
      <c r="BG86" s="4" t="s">
        <v>7</v>
      </c>
      <c r="BH86" s="4">
        <v>240</v>
      </c>
      <c r="BI86" s="4" t="s">
        <v>7</v>
      </c>
      <c r="BJ86" s="6">
        <v>2200</v>
      </c>
      <c r="BK86" s="4" t="s">
        <v>7</v>
      </c>
      <c r="BL86" s="4">
        <v>4</v>
      </c>
      <c r="BM86" s="14" t="s">
        <v>9</v>
      </c>
      <c r="BN86" s="665">
        <v>19.13042597369067</v>
      </c>
      <c r="BO86" s="285">
        <f>INDEX(Калькулятор!$H$64:$BF$64,MATCH(BJ86,Калькулятор!$H$41:$BF$41,0))</f>
        <v>1660.0864634113398</v>
      </c>
      <c r="BP86" s="672">
        <v>34581.089429976302</v>
      </c>
      <c r="BQ86" s="672">
        <v>19681.312564820513</v>
      </c>
      <c r="BR86" s="673">
        <f t="shared" si="19"/>
        <v>54262.401994796819</v>
      </c>
      <c r="BS86" s="3" t="str">
        <f t="shared" si="16"/>
        <v>Wtherm</v>
      </c>
      <c r="BT86" s="4" t="s">
        <v>7</v>
      </c>
      <c r="BU86" s="16" t="s">
        <v>79</v>
      </c>
      <c r="BV86" s="4" t="s">
        <v>7</v>
      </c>
      <c r="BW86" s="4">
        <v>180</v>
      </c>
      <c r="BX86" s="4" t="s">
        <v>7</v>
      </c>
      <c r="BY86" s="4">
        <v>240</v>
      </c>
      <c r="BZ86" s="4" t="s">
        <v>7</v>
      </c>
      <c r="CA86" s="6">
        <v>2200</v>
      </c>
      <c r="CB86" s="4" t="s">
        <v>7</v>
      </c>
      <c r="CC86" s="4">
        <v>4</v>
      </c>
      <c r="CD86" s="14" t="s">
        <v>9</v>
      </c>
      <c r="CE86" s="665">
        <v>20.65193683769067</v>
      </c>
      <c r="CF86" s="285">
        <f>INDEX(Калькулятор!$H$78:$BF$78,MATCH(CA86,Калькулятор!$H$41:$BF$41,0))</f>
        <v>1900.9280228699802</v>
      </c>
      <c r="CG86" s="672">
        <v>36569.659556383667</v>
      </c>
      <c r="CH86" s="672">
        <v>19681.312564820513</v>
      </c>
      <c r="CI86" s="673">
        <f t="shared" si="20"/>
        <v>56250.972121204177</v>
      </c>
    </row>
    <row r="87" spans="2:87" ht="16.5" thickBot="1" x14ac:dyDescent="0.3">
      <c r="B87" s="846"/>
      <c r="C87" s="3" t="str">
        <f t="shared" si="12"/>
        <v>Wtherm</v>
      </c>
      <c r="D87" s="4" t="s">
        <v>7</v>
      </c>
      <c r="E87" s="16" t="s">
        <v>79</v>
      </c>
      <c r="F87" s="4" t="s">
        <v>7</v>
      </c>
      <c r="G87" s="4">
        <v>75</v>
      </c>
      <c r="H87" s="4" t="s">
        <v>7</v>
      </c>
      <c r="I87" s="4">
        <v>240</v>
      </c>
      <c r="J87" s="4" t="s">
        <v>7</v>
      </c>
      <c r="K87" s="6">
        <v>2250</v>
      </c>
      <c r="L87" s="4" t="s">
        <v>7</v>
      </c>
      <c r="M87" s="7">
        <v>2</v>
      </c>
      <c r="N87" s="15" t="s">
        <v>8</v>
      </c>
      <c r="O87" s="665">
        <v>14.717822309252041</v>
      </c>
      <c r="P87" s="285">
        <f t="array" ref="P87">INDEX(Калькулятор!$H$43:$BF$43,MATCH(K87,Калькулятор!$H$41:$BF$41,0))</f>
        <v>646.43319999999983</v>
      </c>
      <c r="Q87" s="672">
        <v>21853.509257187292</v>
      </c>
      <c r="R87" s="672">
        <v>20062.367907384618</v>
      </c>
      <c r="S87" s="673">
        <f t="shared" si="17"/>
        <v>41915.87716457191</v>
      </c>
      <c r="T87" s="3" t="str">
        <f t="shared" si="13"/>
        <v>Wtherm</v>
      </c>
      <c r="U87" s="4" t="s">
        <v>7</v>
      </c>
      <c r="V87" s="16" t="s">
        <v>79</v>
      </c>
      <c r="W87" s="4" t="s">
        <v>7</v>
      </c>
      <c r="X87" s="4">
        <v>90</v>
      </c>
      <c r="Y87" s="4" t="s">
        <v>7</v>
      </c>
      <c r="Z87" s="4">
        <v>240</v>
      </c>
      <c r="AA87" s="4" t="s">
        <v>7</v>
      </c>
      <c r="AB87" s="6">
        <v>2250</v>
      </c>
      <c r="AC87" s="4" t="s">
        <v>7</v>
      </c>
      <c r="AD87" s="7">
        <v>2</v>
      </c>
      <c r="AE87" s="15" t="s">
        <v>8</v>
      </c>
      <c r="AF87" s="665">
        <v>15.297903083252043</v>
      </c>
      <c r="AG87" s="285">
        <f>INDEX(Калькулятор!$H$50:$BF$50,MATCH(AB87,Калькулятор!$H$41:$BF$41,0))</f>
        <v>929.4799999999999</v>
      </c>
      <c r="AH87" s="672">
        <v>22582.850338702552</v>
      </c>
      <c r="AI87" s="672">
        <v>20062.367907384618</v>
      </c>
      <c r="AJ87" s="673">
        <f t="shared" si="21"/>
        <v>42645.21824608717</v>
      </c>
      <c r="AK87" s="3" t="str">
        <f t="shared" si="14"/>
        <v>Wtherm</v>
      </c>
      <c r="AL87" s="4" t="s">
        <v>7</v>
      </c>
      <c r="AM87" s="16" t="s">
        <v>79</v>
      </c>
      <c r="AN87" s="4" t="s">
        <v>7</v>
      </c>
      <c r="AO87" s="4">
        <v>110</v>
      </c>
      <c r="AP87" s="4" t="s">
        <v>7</v>
      </c>
      <c r="AQ87" s="4">
        <v>240</v>
      </c>
      <c r="AR87" s="4" t="s">
        <v>7</v>
      </c>
      <c r="AS87" s="6">
        <v>2250</v>
      </c>
      <c r="AT87" s="4" t="s">
        <v>7</v>
      </c>
      <c r="AU87" s="7">
        <v>2</v>
      </c>
      <c r="AV87" s="15" t="s">
        <v>8</v>
      </c>
      <c r="AW87" s="665">
        <v>16.071344115252042</v>
      </c>
      <c r="AX87" s="285">
        <f>INDEX(Калькулятор!$H$57:$BF$57,MATCH(AS87,Калькулятор!$H$41:$BF$41,0))</f>
        <v>1126.1553251333744</v>
      </c>
      <c r="AY87" s="672">
        <v>23585.492614056238</v>
      </c>
      <c r="AZ87" s="672">
        <v>20062.367907384618</v>
      </c>
      <c r="BA87" s="673">
        <f t="shared" si="18"/>
        <v>43647.86052144086</v>
      </c>
      <c r="BB87" s="3" t="str">
        <f t="shared" si="15"/>
        <v>Wtherm</v>
      </c>
      <c r="BC87" s="4" t="s">
        <v>7</v>
      </c>
      <c r="BD87" s="16" t="s">
        <v>79</v>
      </c>
      <c r="BE87" s="4" t="s">
        <v>7</v>
      </c>
      <c r="BF87" s="4">
        <v>140</v>
      </c>
      <c r="BG87" s="4" t="s">
        <v>7</v>
      </c>
      <c r="BH87" s="4">
        <v>240</v>
      </c>
      <c r="BI87" s="4" t="s">
        <v>7</v>
      </c>
      <c r="BJ87" s="6">
        <v>2250</v>
      </c>
      <c r="BK87" s="4" t="s">
        <v>7</v>
      </c>
      <c r="BL87" s="4">
        <v>4</v>
      </c>
      <c r="BM87" s="14" t="s">
        <v>9</v>
      </c>
      <c r="BN87" s="665">
        <v>19.518154062313318</v>
      </c>
      <c r="BO87" s="285">
        <f>INDEX(Калькулятор!$H$64:$BF$64,MATCH(BJ87,Калькулятор!$H$41:$BF$41,0))</f>
        <v>1704.9536651251597</v>
      </c>
      <c r="BP87" s="672">
        <v>35306.790058078121</v>
      </c>
      <c r="BQ87" s="672">
        <v>20062.367907384618</v>
      </c>
      <c r="BR87" s="673">
        <f t="shared" si="19"/>
        <v>55369.157965462742</v>
      </c>
      <c r="BS87" s="3" t="str">
        <f t="shared" si="16"/>
        <v>Wtherm</v>
      </c>
      <c r="BT87" s="4" t="s">
        <v>7</v>
      </c>
      <c r="BU87" s="16" t="s">
        <v>79</v>
      </c>
      <c r="BV87" s="4" t="s">
        <v>7</v>
      </c>
      <c r="BW87" s="4">
        <v>180</v>
      </c>
      <c r="BX87" s="4" t="s">
        <v>7</v>
      </c>
      <c r="BY87" s="4">
        <v>240</v>
      </c>
      <c r="BZ87" s="4" t="s">
        <v>7</v>
      </c>
      <c r="CA87" s="6">
        <v>2250</v>
      </c>
      <c r="CB87" s="4" t="s">
        <v>7</v>
      </c>
      <c r="CC87" s="4">
        <v>4</v>
      </c>
      <c r="CD87" s="14" t="s">
        <v>9</v>
      </c>
      <c r="CE87" s="665">
        <v>21.065036126313316</v>
      </c>
      <c r="CF87" s="285">
        <f>INDEX(Калькулятор!$H$78:$BF$78,MATCH(CA87,Калькулятор!$H$41:$BF$41,0))</f>
        <v>1952.30445592052</v>
      </c>
      <c r="CG87" s="672">
        <v>37327.168358785486</v>
      </c>
      <c r="CH87" s="672">
        <v>20062.367907384618</v>
      </c>
      <c r="CI87" s="673">
        <f t="shared" si="20"/>
        <v>57389.536266170107</v>
      </c>
    </row>
    <row r="88" spans="2:87" ht="16.5" thickBot="1" x14ac:dyDescent="0.3">
      <c r="B88" s="846"/>
      <c r="C88" s="3" t="str">
        <f t="shared" si="12"/>
        <v>Wtherm</v>
      </c>
      <c r="D88" s="4" t="s">
        <v>7</v>
      </c>
      <c r="E88" s="16" t="s">
        <v>79</v>
      </c>
      <c r="F88" s="4" t="s">
        <v>7</v>
      </c>
      <c r="G88" s="4">
        <v>75</v>
      </c>
      <c r="H88" s="4" t="s">
        <v>7</v>
      </c>
      <c r="I88" s="4">
        <v>240</v>
      </c>
      <c r="J88" s="4" t="s">
        <v>7</v>
      </c>
      <c r="K88" s="6">
        <v>2300</v>
      </c>
      <c r="L88" s="4" t="s">
        <v>7</v>
      </c>
      <c r="M88" s="7">
        <v>2</v>
      </c>
      <c r="N88" s="15" t="s">
        <v>8</v>
      </c>
      <c r="O88" s="665">
        <v>15.039560024299263</v>
      </c>
      <c r="P88" s="285">
        <f t="array" ref="P88">INDEX(Калькулятор!$H$43:$BF$43,MATCH(K88,Калькулятор!$H$41:$BF$41,0))</f>
        <v>663.44459999999992</v>
      </c>
      <c r="Q88" s="672">
        <v>22278.432164154867</v>
      </c>
      <c r="R88" s="672">
        <v>20673.423249948719</v>
      </c>
      <c r="S88" s="673">
        <f t="shared" si="17"/>
        <v>42951.855414103586</v>
      </c>
      <c r="T88" s="3" t="str">
        <f t="shared" si="13"/>
        <v>Wtherm</v>
      </c>
      <c r="U88" s="4" t="s">
        <v>7</v>
      </c>
      <c r="V88" s="16" t="s">
        <v>79</v>
      </c>
      <c r="W88" s="4" t="s">
        <v>7</v>
      </c>
      <c r="X88" s="4">
        <v>90</v>
      </c>
      <c r="Y88" s="4" t="s">
        <v>7</v>
      </c>
      <c r="Z88" s="4">
        <v>240</v>
      </c>
      <c r="AA88" s="4" t="s">
        <v>7</v>
      </c>
      <c r="AB88" s="6">
        <v>2300</v>
      </c>
      <c r="AC88" s="4" t="s">
        <v>7</v>
      </c>
      <c r="AD88" s="7">
        <v>2</v>
      </c>
      <c r="AE88" s="15" t="s">
        <v>8</v>
      </c>
      <c r="AF88" s="665">
        <v>15.629154998299263</v>
      </c>
      <c r="AG88" s="285">
        <f>INDEX(Калькулятор!$H$50:$BF$50,MATCH(AB88,Калькулятор!$H$41:$BF$41,0))</f>
        <v>953.93999999999994</v>
      </c>
      <c r="AH88" s="672">
        <v>23019.701311032633</v>
      </c>
      <c r="AI88" s="672">
        <v>20673.423249948719</v>
      </c>
      <c r="AJ88" s="673">
        <f t="shared" si="21"/>
        <v>43693.124560981349</v>
      </c>
      <c r="AK88" s="3" t="str">
        <f t="shared" si="14"/>
        <v>Wtherm</v>
      </c>
      <c r="AL88" s="4" t="s">
        <v>7</v>
      </c>
      <c r="AM88" s="16" t="s">
        <v>79</v>
      </c>
      <c r="AN88" s="4" t="s">
        <v>7</v>
      </c>
      <c r="AO88" s="4">
        <v>110</v>
      </c>
      <c r="AP88" s="4" t="s">
        <v>7</v>
      </c>
      <c r="AQ88" s="4">
        <v>240</v>
      </c>
      <c r="AR88" s="4" t="s">
        <v>7</v>
      </c>
      <c r="AS88" s="6">
        <v>2300</v>
      </c>
      <c r="AT88" s="4" t="s">
        <v>7</v>
      </c>
      <c r="AU88" s="7">
        <v>2</v>
      </c>
      <c r="AV88" s="15" t="s">
        <v>8</v>
      </c>
      <c r="AW88" s="665">
        <v>16.415281630299262</v>
      </c>
      <c r="AX88" s="285">
        <f>INDEX(Калькулятор!$H$57:$BF$57,MATCH(AS88,Калькулятор!$H$41:$BF$41,0))</f>
        <v>1155.7909915842527</v>
      </c>
      <c r="AY88" s="672">
        <v>24038.247673536313</v>
      </c>
      <c r="AZ88" s="672">
        <v>20673.423249948719</v>
      </c>
      <c r="BA88" s="673">
        <f t="shared" si="18"/>
        <v>44711.670923485028</v>
      </c>
      <c r="BB88" s="3" t="str">
        <f t="shared" si="15"/>
        <v>Wtherm</v>
      </c>
      <c r="BC88" s="4" t="s">
        <v>7</v>
      </c>
      <c r="BD88" s="16" t="s">
        <v>79</v>
      </c>
      <c r="BE88" s="4" t="s">
        <v>7</v>
      </c>
      <c r="BF88" s="4">
        <v>140</v>
      </c>
      <c r="BG88" s="4" t="s">
        <v>7</v>
      </c>
      <c r="BH88" s="4">
        <v>240</v>
      </c>
      <c r="BI88" s="4" t="s">
        <v>7</v>
      </c>
      <c r="BJ88" s="6">
        <v>2300</v>
      </c>
      <c r="BK88" s="4" t="s">
        <v>7</v>
      </c>
      <c r="BL88" s="4">
        <v>4</v>
      </c>
      <c r="BM88" s="14" t="s">
        <v>9</v>
      </c>
      <c r="BN88" s="665">
        <v>19.936990150935962</v>
      </c>
      <c r="BO88" s="285">
        <f>INDEX(Калькулятор!$H$64:$BF$64,MATCH(BJ88,Калькулятор!$H$41:$BF$41,0))</f>
        <v>1749.8208668389796</v>
      </c>
      <c r="BP88" s="672">
        <v>36032.490686179939</v>
      </c>
      <c r="BQ88" s="672">
        <v>20673.423249948719</v>
      </c>
      <c r="BR88" s="673">
        <f t="shared" si="19"/>
        <v>56705.913936128658</v>
      </c>
      <c r="BS88" s="3" t="str">
        <f t="shared" si="16"/>
        <v>Wtherm</v>
      </c>
      <c r="BT88" s="4" t="s">
        <v>7</v>
      </c>
      <c r="BU88" s="16" t="s">
        <v>79</v>
      </c>
      <c r="BV88" s="4" t="s">
        <v>7</v>
      </c>
      <c r="BW88" s="4">
        <v>180</v>
      </c>
      <c r="BX88" s="4" t="s">
        <v>7</v>
      </c>
      <c r="BY88" s="4">
        <v>240</v>
      </c>
      <c r="BZ88" s="4" t="s">
        <v>7</v>
      </c>
      <c r="CA88" s="6">
        <v>2300</v>
      </c>
      <c r="CB88" s="4" t="s">
        <v>7</v>
      </c>
      <c r="CC88" s="4">
        <v>4</v>
      </c>
      <c r="CD88" s="14" t="s">
        <v>9</v>
      </c>
      <c r="CE88" s="665">
        <v>21.509243414935963</v>
      </c>
      <c r="CF88" s="285">
        <f>INDEX(Калькулятор!$H$78:$BF$78,MATCH(CA88,Калькулятор!$H$41:$BF$41,0))</f>
        <v>2003.6808889710601</v>
      </c>
      <c r="CG88" s="672">
        <v>38084.677161187305</v>
      </c>
      <c r="CH88" s="672">
        <v>20673.423249948719</v>
      </c>
      <c r="CI88" s="673">
        <f t="shared" si="20"/>
        <v>58758.100411136023</v>
      </c>
    </row>
    <row r="89" spans="2:87" ht="16.5" thickBot="1" x14ac:dyDescent="0.3">
      <c r="B89" s="846"/>
      <c r="C89" s="3" t="str">
        <f t="shared" si="12"/>
        <v>Wtherm</v>
      </c>
      <c r="D89" s="4" t="s">
        <v>7</v>
      </c>
      <c r="E89" s="16" t="s">
        <v>79</v>
      </c>
      <c r="F89" s="4" t="s">
        <v>7</v>
      </c>
      <c r="G89" s="4">
        <v>75</v>
      </c>
      <c r="H89" s="4" t="s">
        <v>7</v>
      </c>
      <c r="I89" s="4">
        <v>240</v>
      </c>
      <c r="J89" s="4" t="s">
        <v>7</v>
      </c>
      <c r="K89" s="6">
        <v>2350</v>
      </c>
      <c r="L89" s="4" t="s">
        <v>7</v>
      </c>
      <c r="M89" s="7">
        <v>2</v>
      </c>
      <c r="N89" s="15" t="s">
        <v>8</v>
      </c>
      <c r="O89" s="665">
        <v>15.330189739346483</v>
      </c>
      <c r="P89" s="285">
        <f t="array" ref="P89">INDEX(Калькулятор!$H$43:$BF$43,MATCH(K89,Калькулятор!$H$41:$BF$41,0))</f>
        <v>680.4559999999999</v>
      </c>
      <c r="Q89" s="672">
        <v>22703.355071122442</v>
      </c>
      <c r="R89" s="672">
        <v>21054.478592512824</v>
      </c>
      <c r="S89" s="673">
        <f t="shared" si="17"/>
        <v>43757.833663635261</v>
      </c>
      <c r="T89" s="3" t="str">
        <f t="shared" si="13"/>
        <v>Wtherm</v>
      </c>
      <c r="U89" s="4" t="s">
        <v>7</v>
      </c>
      <c r="V89" s="16" t="s">
        <v>79</v>
      </c>
      <c r="W89" s="4" t="s">
        <v>7</v>
      </c>
      <c r="X89" s="4">
        <v>90</v>
      </c>
      <c r="Y89" s="4" t="s">
        <v>7</v>
      </c>
      <c r="Z89" s="4">
        <v>240</v>
      </c>
      <c r="AA89" s="4" t="s">
        <v>7</v>
      </c>
      <c r="AB89" s="6">
        <v>2350</v>
      </c>
      <c r="AC89" s="4" t="s">
        <v>7</v>
      </c>
      <c r="AD89" s="7">
        <v>2</v>
      </c>
      <c r="AE89" s="15" t="s">
        <v>8</v>
      </c>
      <c r="AF89" s="665">
        <v>15.929298913346486</v>
      </c>
      <c r="AG89" s="285">
        <f>INDEX(Калькулятор!$H$50:$BF$50,MATCH(AB89,Калькулятор!$H$41:$BF$41,0))</f>
        <v>978.4</v>
      </c>
      <c r="AH89" s="672">
        <v>23456.552283362711</v>
      </c>
      <c r="AI89" s="672">
        <v>21054.478592512824</v>
      </c>
      <c r="AJ89" s="673">
        <f t="shared" si="21"/>
        <v>44511.030875875535</v>
      </c>
      <c r="AK89" s="3" t="str">
        <f t="shared" si="14"/>
        <v>Wtherm</v>
      </c>
      <c r="AL89" s="4" t="s">
        <v>7</v>
      </c>
      <c r="AM89" s="16" t="s">
        <v>79</v>
      </c>
      <c r="AN89" s="4" t="s">
        <v>7</v>
      </c>
      <c r="AO89" s="4">
        <v>110</v>
      </c>
      <c r="AP89" s="4" t="s">
        <v>7</v>
      </c>
      <c r="AQ89" s="4">
        <v>240</v>
      </c>
      <c r="AR89" s="4" t="s">
        <v>7</v>
      </c>
      <c r="AS89" s="6">
        <v>2350</v>
      </c>
      <c r="AT89" s="4" t="s">
        <v>7</v>
      </c>
      <c r="AU89" s="7">
        <v>2</v>
      </c>
      <c r="AV89" s="15" t="s">
        <v>8</v>
      </c>
      <c r="AW89" s="665">
        <v>16.728111145346482</v>
      </c>
      <c r="AX89" s="285">
        <f>INDEX(Калькулятор!$H$57:$BF$57,MATCH(AS89,Калькулятор!$H$41:$BF$41,0))</f>
        <v>1185.4266580351309</v>
      </c>
      <c r="AY89" s="672">
        <v>24491.002733016383</v>
      </c>
      <c r="AZ89" s="672">
        <v>21054.478592512824</v>
      </c>
      <c r="BA89" s="673">
        <f t="shared" si="18"/>
        <v>45545.48132552921</v>
      </c>
      <c r="BB89" s="3" t="str">
        <f t="shared" si="15"/>
        <v>Wtherm</v>
      </c>
      <c r="BC89" s="4" t="s">
        <v>7</v>
      </c>
      <c r="BD89" s="16" t="s">
        <v>79</v>
      </c>
      <c r="BE89" s="4" t="s">
        <v>7</v>
      </c>
      <c r="BF89" s="4">
        <v>140</v>
      </c>
      <c r="BG89" s="4" t="s">
        <v>7</v>
      </c>
      <c r="BH89" s="4">
        <v>240</v>
      </c>
      <c r="BI89" s="4" t="s">
        <v>7</v>
      </c>
      <c r="BJ89" s="6">
        <v>2350</v>
      </c>
      <c r="BK89" s="4" t="s">
        <v>7</v>
      </c>
      <c r="BL89" s="4">
        <v>4</v>
      </c>
      <c r="BM89" s="14" t="s">
        <v>9</v>
      </c>
      <c r="BN89" s="665">
        <v>20.324718239558607</v>
      </c>
      <c r="BO89" s="285">
        <f>INDEX(Калькулятор!$H$64:$BF$64,MATCH(BJ89,Калькулятор!$H$41:$BF$41,0))</f>
        <v>1794.6880685527997</v>
      </c>
      <c r="BP89" s="672">
        <v>36758.191314281758</v>
      </c>
      <c r="BQ89" s="672">
        <v>21054.478592512824</v>
      </c>
      <c r="BR89" s="673">
        <f t="shared" si="19"/>
        <v>57812.669906794581</v>
      </c>
      <c r="BS89" s="3" t="str">
        <f t="shared" si="16"/>
        <v>Wtherm</v>
      </c>
      <c r="BT89" s="4" t="s">
        <v>7</v>
      </c>
      <c r="BU89" s="16" t="s">
        <v>79</v>
      </c>
      <c r="BV89" s="4" t="s">
        <v>7</v>
      </c>
      <c r="BW89" s="4">
        <v>180</v>
      </c>
      <c r="BX89" s="4" t="s">
        <v>7</v>
      </c>
      <c r="BY89" s="4">
        <v>240</v>
      </c>
      <c r="BZ89" s="4" t="s">
        <v>7</v>
      </c>
      <c r="CA89" s="6">
        <v>2350</v>
      </c>
      <c r="CB89" s="4" t="s">
        <v>7</v>
      </c>
      <c r="CC89" s="4">
        <v>4</v>
      </c>
      <c r="CD89" s="14" t="s">
        <v>9</v>
      </c>
      <c r="CE89" s="665">
        <v>21.922342703558609</v>
      </c>
      <c r="CF89" s="285">
        <f>INDEX(Калькулятор!$H$78:$BF$78,MATCH(CA89,Калькулятор!$H$41:$BF$41,0))</f>
        <v>2055.0573220216002</v>
      </c>
      <c r="CG89" s="672">
        <v>38842.185963589116</v>
      </c>
      <c r="CH89" s="672">
        <v>21054.478592512824</v>
      </c>
      <c r="CI89" s="673">
        <f t="shared" si="20"/>
        <v>59896.66455610194</v>
      </c>
    </row>
    <row r="90" spans="2:87" ht="16.5" thickBot="1" x14ac:dyDescent="0.3">
      <c r="B90" s="846"/>
      <c r="C90" s="3" t="str">
        <f t="shared" si="12"/>
        <v>Wtherm</v>
      </c>
      <c r="D90" s="4" t="s">
        <v>7</v>
      </c>
      <c r="E90" s="16" t="s">
        <v>79</v>
      </c>
      <c r="F90" s="4" t="s">
        <v>7</v>
      </c>
      <c r="G90" s="4">
        <v>75</v>
      </c>
      <c r="H90" s="4" t="s">
        <v>7</v>
      </c>
      <c r="I90" s="4">
        <v>240</v>
      </c>
      <c r="J90" s="4" t="s">
        <v>7</v>
      </c>
      <c r="K90" s="6">
        <v>2400</v>
      </c>
      <c r="L90" s="4" t="s">
        <v>7</v>
      </c>
      <c r="M90" s="7">
        <v>2</v>
      </c>
      <c r="N90" s="15" t="s">
        <v>8</v>
      </c>
      <c r="O90" s="665">
        <v>15.620819454393704</v>
      </c>
      <c r="P90" s="285">
        <f t="array" ref="P90">INDEX(Калькулятор!$H$43:$BF$43,MATCH(K90,Калькулятор!$H$41:$BF$41,0))</f>
        <v>697.46739999999988</v>
      </c>
      <c r="Q90" s="672">
        <v>23128.277978090027</v>
      </c>
      <c r="R90" s="672">
        <v>21435.533935076925</v>
      </c>
      <c r="S90" s="673">
        <f t="shared" si="17"/>
        <v>44563.811913166952</v>
      </c>
      <c r="T90" s="3" t="str">
        <f t="shared" si="13"/>
        <v>Wtherm</v>
      </c>
      <c r="U90" s="4" t="s">
        <v>7</v>
      </c>
      <c r="V90" s="16" t="s">
        <v>79</v>
      </c>
      <c r="W90" s="4" t="s">
        <v>7</v>
      </c>
      <c r="X90" s="4">
        <v>90</v>
      </c>
      <c r="Y90" s="4" t="s">
        <v>7</v>
      </c>
      <c r="Z90" s="4">
        <v>240</v>
      </c>
      <c r="AA90" s="4" t="s">
        <v>7</v>
      </c>
      <c r="AB90" s="6">
        <v>2400</v>
      </c>
      <c r="AC90" s="4" t="s">
        <v>7</v>
      </c>
      <c r="AD90" s="7">
        <v>2</v>
      </c>
      <c r="AE90" s="15" t="s">
        <v>8</v>
      </c>
      <c r="AF90" s="665">
        <v>16.229442828393701</v>
      </c>
      <c r="AG90" s="285">
        <f>INDEX(Калькулятор!$H$50:$BF$50,MATCH(AB90,Калькулятор!$H$41:$BF$41,0))</f>
        <v>1002.8599999999999</v>
      </c>
      <c r="AH90" s="672">
        <v>23893.403255692785</v>
      </c>
      <c r="AI90" s="672">
        <v>21435.533935076925</v>
      </c>
      <c r="AJ90" s="673">
        <f t="shared" si="21"/>
        <v>45328.937190769706</v>
      </c>
      <c r="AK90" s="3" t="str">
        <f t="shared" si="14"/>
        <v>Wtherm</v>
      </c>
      <c r="AL90" s="4" t="s">
        <v>7</v>
      </c>
      <c r="AM90" s="16" t="s">
        <v>79</v>
      </c>
      <c r="AN90" s="4" t="s">
        <v>7</v>
      </c>
      <c r="AO90" s="4">
        <v>110</v>
      </c>
      <c r="AP90" s="4" t="s">
        <v>7</v>
      </c>
      <c r="AQ90" s="4">
        <v>240</v>
      </c>
      <c r="AR90" s="4" t="s">
        <v>7</v>
      </c>
      <c r="AS90" s="6">
        <v>2400</v>
      </c>
      <c r="AT90" s="4" t="s">
        <v>7</v>
      </c>
      <c r="AU90" s="7">
        <v>2</v>
      </c>
      <c r="AV90" s="15" t="s">
        <v>8</v>
      </c>
      <c r="AW90" s="665">
        <v>17.040940660393705</v>
      </c>
      <c r="AX90" s="285">
        <f>INDEX(Калькулятор!$H$57:$BF$57,MATCH(AS90,Калькулятор!$H$41:$BF$41,0))</f>
        <v>1215.0623244860092</v>
      </c>
      <c r="AY90" s="672">
        <v>24943.757792496472</v>
      </c>
      <c r="AZ90" s="672">
        <v>21435.533935076925</v>
      </c>
      <c r="BA90" s="673">
        <f t="shared" si="18"/>
        <v>46379.291727573393</v>
      </c>
      <c r="BB90" s="3" t="str">
        <f t="shared" si="15"/>
        <v>Wtherm</v>
      </c>
      <c r="BC90" s="4" t="s">
        <v>7</v>
      </c>
      <c r="BD90" s="16" t="s">
        <v>79</v>
      </c>
      <c r="BE90" s="4" t="s">
        <v>7</v>
      </c>
      <c r="BF90" s="4">
        <v>140</v>
      </c>
      <c r="BG90" s="4" t="s">
        <v>7</v>
      </c>
      <c r="BH90" s="4">
        <v>240</v>
      </c>
      <c r="BI90" s="4" t="s">
        <v>7</v>
      </c>
      <c r="BJ90" s="6">
        <v>2400</v>
      </c>
      <c r="BK90" s="4" t="s">
        <v>7</v>
      </c>
      <c r="BL90" s="4">
        <v>4</v>
      </c>
      <c r="BM90" s="14" t="s">
        <v>9</v>
      </c>
      <c r="BN90" s="665">
        <v>20.712446328181251</v>
      </c>
      <c r="BO90" s="285">
        <f>INDEX(Калькулятор!$H$64:$BF$64,MATCH(BJ90,Калькулятор!$H$41:$BF$41,0))</f>
        <v>1839.5552702666196</v>
      </c>
      <c r="BP90" s="672">
        <v>37483.891942383583</v>
      </c>
      <c r="BQ90" s="672">
        <v>21435.533935076925</v>
      </c>
      <c r="BR90" s="673">
        <f t="shared" si="19"/>
        <v>58919.425877460511</v>
      </c>
      <c r="BS90" s="3" t="str">
        <f t="shared" si="16"/>
        <v>Wtherm</v>
      </c>
      <c r="BT90" s="4" t="s">
        <v>7</v>
      </c>
      <c r="BU90" s="16" t="s">
        <v>79</v>
      </c>
      <c r="BV90" s="4" t="s">
        <v>7</v>
      </c>
      <c r="BW90" s="4">
        <v>180</v>
      </c>
      <c r="BX90" s="4" t="s">
        <v>7</v>
      </c>
      <c r="BY90" s="4">
        <v>240</v>
      </c>
      <c r="BZ90" s="4" t="s">
        <v>7</v>
      </c>
      <c r="CA90" s="6">
        <v>2400</v>
      </c>
      <c r="CB90" s="4" t="s">
        <v>7</v>
      </c>
      <c r="CC90" s="4">
        <v>4</v>
      </c>
      <c r="CD90" s="14" t="s">
        <v>9</v>
      </c>
      <c r="CE90" s="665">
        <v>22.335441992181252</v>
      </c>
      <c r="CF90" s="285">
        <f>INDEX(Калькулятор!$H$78:$BF$78,MATCH(CA90,Калькулятор!$H$41:$BF$41,0))</f>
        <v>2106.4337550721398</v>
      </c>
      <c r="CG90" s="672">
        <v>39599.694765990949</v>
      </c>
      <c r="CH90" s="672">
        <v>21435.533935076925</v>
      </c>
      <c r="CI90" s="673">
        <f t="shared" si="20"/>
        <v>61035.22870106787</v>
      </c>
    </row>
    <row r="91" spans="2:87" ht="16.5" thickBot="1" x14ac:dyDescent="0.3">
      <c r="B91" s="846"/>
      <c r="C91" s="3" t="str">
        <f t="shared" si="12"/>
        <v>Wtherm</v>
      </c>
      <c r="D91" s="4" t="s">
        <v>7</v>
      </c>
      <c r="E91" s="16" t="s">
        <v>79</v>
      </c>
      <c r="F91" s="4" t="s">
        <v>7</v>
      </c>
      <c r="G91" s="4">
        <v>75</v>
      </c>
      <c r="H91" s="4" t="s">
        <v>7</v>
      </c>
      <c r="I91" s="4">
        <v>240</v>
      </c>
      <c r="J91" s="4" t="s">
        <v>7</v>
      </c>
      <c r="K91" s="6">
        <v>2450</v>
      </c>
      <c r="L91" s="4" t="s">
        <v>7</v>
      </c>
      <c r="M91" s="7">
        <v>2</v>
      </c>
      <c r="N91" s="15" t="s">
        <v>8</v>
      </c>
      <c r="O91" s="665">
        <v>15.911449169440925</v>
      </c>
      <c r="P91" s="285">
        <f t="array" ref="P91">INDEX(Калькулятор!$H$43:$BF$43,MATCH(K91,Калькулятор!$H$41:$BF$41,0))</f>
        <v>714.47879999999998</v>
      </c>
      <c r="Q91" s="672">
        <v>23553.200885057606</v>
      </c>
      <c r="R91" s="672">
        <v>21816.589277641022</v>
      </c>
      <c r="S91" s="673">
        <f t="shared" si="17"/>
        <v>45369.790162698628</v>
      </c>
      <c r="T91" s="3" t="str">
        <f t="shared" si="13"/>
        <v>Wtherm</v>
      </c>
      <c r="U91" s="4" t="s">
        <v>7</v>
      </c>
      <c r="V91" s="16" t="s">
        <v>79</v>
      </c>
      <c r="W91" s="4" t="s">
        <v>7</v>
      </c>
      <c r="X91" s="4">
        <v>90</v>
      </c>
      <c r="Y91" s="4" t="s">
        <v>7</v>
      </c>
      <c r="Z91" s="4">
        <v>240</v>
      </c>
      <c r="AA91" s="4" t="s">
        <v>7</v>
      </c>
      <c r="AB91" s="6">
        <v>2450</v>
      </c>
      <c r="AC91" s="4" t="s">
        <v>7</v>
      </c>
      <c r="AD91" s="7">
        <v>2</v>
      </c>
      <c r="AE91" s="15" t="s">
        <v>8</v>
      </c>
      <c r="AF91" s="665">
        <v>16.529586743440923</v>
      </c>
      <c r="AG91" s="285">
        <f>INDEX(Калькулятор!$H$50:$BF$50,MATCH(AB91,Калькулятор!$H$41:$BF$41,0))</f>
        <v>1027.32</v>
      </c>
      <c r="AH91" s="672">
        <v>24330.254228022866</v>
      </c>
      <c r="AI91" s="672">
        <v>21816.589277641022</v>
      </c>
      <c r="AJ91" s="673">
        <f t="shared" si="21"/>
        <v>46146.843505663885</v>
      </c>
      <c r="AK91" s="3" t="str">
        <f t="shared" si="14"/>
        <v>Wtherm</v>
      </c>
      <c r="AL91" s="4" t="s">
        <v>7</v>
      </c>
      <c r="AM91" s="16" t="s">
        <v>79</v>
      </c>
      <c r="AN91" s="4" t="s">
        <v>7</v>
      </c>
      <c r="AO91" s="4">
        <v>110</v>
      </c>
      <c r="AP91" s="4" t="s">
        <v>7</v>
      </c>
      <c r="AQ91" s="4">
        <v>240</v>
      </c>
      <c r="AR91" s="4" t="s">
        <v>7</v>
      </c>
      <c r="AS91" s="6">
        <v>2450</v>
      </c>
      <c r="AT91" s="4" t="s">
        <v>7</v>
      </c>
      <c r="AU91" s="7">
        <v>2</v>
      </c>
      <c r="AV91" s="15" t="s">
        <v>8</v>
      </c>
      <c r="AW91" s="665">
        <v>17.353770175440921</v>
      </c>
      <c r="AX91" s="285">
        <f>INDEX(Калькулятор!$H$57:$BF$57,MATCH(AS91,Калькулятор!$H$41:$BF$41,0))</f>
        <v>1244.6979909368874</v>
      </c>
      <c r="AY91" s="672">
        <v>25396.512851976549</v>
      </c>
      <c r="AZ91" s="672">
        <v>21816.589277641022</v>
      </c>
      <c r="BA91" s="673">
        <f t="shared" si="18"/>
        <v>47213.102129617575</v>
      </c>
      <c r="BB91" s="3" t="str">
        <f t="shared" si="15"/>
        <v>Wtherm</v>
      </c>
      <c r="BC91" s="4" t="s">
        <v>7</v>
      </c>
      <c r="BD91" s="16" t="s">
        <v>79</v>
      </c>
      <c r="BE91" s="4" t="s">
        <v>7</v>
      </c>
      <c r="BF91" s="4">
        <v>140</v>
      </c>
      <c r="BG91" s="4" t="s">
        <v>7</v>
      </c>
      <c r="BH91" s="4">
        <v>240</v>
      </c>
      <c r="BI91" s="4" t="s">
        <v>7</v>
      </c>
      <c r="BJ91" s="6">
        <v>2450</v>
      </c>
      <c r="BK91" s="4" t="s">
        <v>7</v>
      </c>
      <c r="BL91" s="4">
        <v>4</v>
      </c>
      <c r="BM91" s="14" t="s">
        <v>9</v>
      </c>
      <c r="BN91" s="665">
        <v>21.100174416803895</v>
      </c>
      <c r="BO91" s="285">
        <f>INDEX(Калькулятор!$H$64:$BF$64,MATCH(BJ91,Калькулятор!$H$41:$BF$41,0))</f>
        <v>1884.4224719804397</v>
      </c>
      <c r="BP91" s="672">
        <v>38209.592570485394</v>
      </c>
      <c r="BQ91" s="672">
        <v>21816.589277641022</v>
      </c>
      <c r="BR91" s="673">
        <f t="shared" si="19"/>
        <v>60026.18184812642</v>
      </c>
      <c r="BS91" s="3" t="str">
        <f t="shared" si="16"/>
        <v>Wtherm</v>
      </c>
      <c r="BT91" s="4" t="s">
        <v>7</v>
      </c>
      <c r="BU91" s="16" t="s">
        <v>79</v>
      </c>
      <c r="BV91" s="4" t="s">
        <v>7</v>
      </c>
      <c r="BW91" s="4">
        <v>180</v>
      </c>
      <c r="BX91" s="4" t="s">
        <v>7</v>
      </c>
      <c r="BY91" s="4">
        <v>240</v>
      </c>
      <c r="BZ91" s="4" t="s">
        <v>7</v>
      </c>
      <c r="CA91" s="6">
        <v>2450</v>
      </c>
      <c r="CB91" s="4" t="s">
        <v>7</v>
      </c>
      <c r="CC91" s="4">
        <v>4</v>
      </c>
      <c r="CD91" s="14" t="s">
        <v>9</v>
      </c>
      <c r="CE91" s="665">
        <v>22.748541280803899</v>
      </c>
      <c r="CF91" s="285">
        <f>INDEX(Калькулятор!$H$78:$BF$78,MATCH(CA91,Калькулятор!$H$41:$BF$41,0))</f>
        <v>2157.8101881226803</v>
      </c>
      <c r="CG91" s="672">
        <v>40357.203568392761</v>
      </c>
      <c r="CH91" s="672">
        <v>21816.589277641022</v>
      </c>
      <c r="CI91" s="673">
        <f t="shared" si="20"/>
        <v>62173.792846033786</v>
      </c>
    </row>
    <row r="92" spans="2:87" ht="16.5" thickBot="1" x14ac:dyDescent="0.3">
      <c r="B92" s="846"/>
      <c r="C92" s="3" t="str">
        <f t="shared" si="12"/>
        <v>Wtherm</v>
      </c>
      <c r="D92" s="4" t="s">
        <v>7</v>
      </c>
      <c r="E92" s="16" t="s">
        <v>79</v>
      </c>
      <c r="F92" s="4" t="s">
        <v>7</v>
      </c>
      <c r="G92" s="4">
        <v>75</v>
      </c>
      <c r="H92" s="4" t="s">
        <v>7</v>
      </c>
      <c r="I92" s="4">
        <v>240</v>
      </c>
      <c r="J92" s="4" t="s">
        <v>7</v>
      </c>
      <c r="K92" s="6">
        <v>2500</v>
      </c>
      <c r="L92" s="4" t="s">
        <v>7</v>
      </c>
      <c r="M92" s="7">
        <v>2</v>
      </c>
      <c r="N92" s="15" t="s">
        <v>8</v>
      </c>
      <c r="O92" s="665">
        <v>16.233186884488145</v>
      </c>
      <c r="P92" s="285">
        <f t="array" ref="P92">INDEX(Калькулятор!$H$43:$BF$43,MATCH(K92,Калькулятор!$H$41:$BF$41,0))</f>
        <v>731.49019999999985</v>
      </c>
      <c r="Q92" s="672">
        <v>23985.687572025185</v>
      </c>
      <c r="R92" s="672">
        <v>22427.64462020513</v>
      </c>
      <c r="S92" s="673">
        <f t="shared" si="17"/>
        <v>46413.332192230315</v>
      </c>
      <c r="T92" s="3" t="str">
        <f t="shared" si="13"/>
        <v>Wtherm</v>
      </c>
      <c r="U92" s="4" t="s">
        <v>7</v>
      </c>
      <c r="V92" s="16" t="s">
        <v>79</v>
      </c>
      <c r="W92" s="4" t="s">
        <v>7</v>
      </c>
      <c r="X92" s="4">
        <v>90</v>
      </c>
      <c r="Y92" s="4" t="s">
        <v>7</v>
      </c>
      <c r="Z92" s="4">
        <v>240</v>
      </c>
      <c r="AA92" s="4" t="s">
        <v>7</v>
      </c>
      <c r="AB92" s="6">
        <v>2500</v>
      </c>
      <c r="AC92" s="4" t="s">
        <v>7</v>
      </c>
      <c r="AD92" s="7">
        <v>2</v>
      </c>
      <c r="AE92" s="15" t="s">
        <v>8</v>
      </c>
      <c r="AF92" s="665">
        <v>16.860838658488145</v>
      </c>
      <c r="AG92" s="285">
        <f>INDEX(Калькулятор!$H$50:$BF$50,MATCH(AB92,Калькулятор!$H$41:$BF$41,0))</f>
        <v>1051.78</v>
      </c>
      <c r="AH92" s="672">
        <v>24775.029160352948</v>
      </c>
      <c r="AI92" s="672">
        <v>22427.64462020513</v>
      </c>
      <c r="AJ92" s="673">
        <f t="shared" si="21"/>
        <v>47202.673780558078</v>
      </c>
      <c r="AK92" s="3" t="str">
        <f t="shared" si="14"/>
        <v>Wtherm</v>
      </c>
      <c r="AL92" s="4" t="s">
        <v>7</v>
      </c>
      <c r="AM92" s="16" t="s">
        <v>79</v>
      </c>
      <c r="AN92" s="4" t="s">
        <v>7</v>
      </c>
      <c r="AO92" s="4">
        <v>110</v>
      </c>
      <c r="AP92" s="4" t="s">
        <v>7</v>
      </c>
      <c r="AQ92" s="4">
        <v>240</v>
      </c>
      <c r="AR92" s="4" t="s">
        <v>7</v>
      </c>
      <c r="AS92" s="6">
        <v>2500</v>
      </c>
      <c r="AT92" s="4" t="s">
        <v>7</v>
      </c>
      <c r="AU92" s="7">
        <v>2</v>
      </c>
      <c r="AV92" s="15" t="s">
        <v>8</v>
      </c>
      <c r="AW92" s="665">
        <v>17.697707690488144</v>
      </c>
      <c r="AX92" s="285">
        <f>INDEX(Калькулятор!$H$57:$BF$57,MATCH(AS92,Калькулятор!$H$41:$BF$41,0))</f>
        <v>1274.3336573877657</v>
      </c>
      <c r="AY92" s="672">
        <v>25857.672111456628</v>
      </c>
      <c r="AZ92" s="672">
        <v>22427.64462020513</v>
      </c>
      <c r="BA92" s="673">
        <f t="shared" si="18"/>
        <v>48285.316731661762</v>
      </c>
      <c r="BB92" s="3" t="str">
        <f t="shared" si="15"/>
        <v>Wtherm</v>
      </c>
      <c r="BC92" s="4" t="s">
        <v>7</v>
      </c>
      <c r="BD92" s="16" t="s">
        <v>79</v>
      </c>
      <c r="BE92" s="4" t="s">
        <v>7</v>
      </c>
      <c r="BF92" s="4">
        <v>140</v>
      </c>
      <c r="BG92" s="4" t="s">
        <v>7</v>
      </c>
      <c r="BH92" s="4">
        <v>240</v>
      </c>
      <c r="BI92" s="4" t="s">
        <v>7</v>
      </c>
      <c r="BJ92" s="6">
        <v>2500</v>
      </c>
      <c r="BK92" s="4" t="s">
        <v>7</v>
      </c>
      <c r="BL92" s="4">
        <v>4</v>
      </c>
      <c r="BM92" s="14" t="s">
        <v>9</v>
      </c>
      <c r="BN92" s="665">
        <v>21.519010505426543</v>
      </c>
      <c r="BO92" s="285">
        <f>INDEX(Калькулятор!$H$64:$BF$64,MATCH(BJ92,Калькулятор!$H$41:$BF$41,0))</f>
        <v>1929.2896736942596</v>
      </c>
      <c r="BP92" s="672">
        <v>38944.417758587217</v>
      </c>
      <c r="BQ92" s="672">
        <v>22427.64462020513</v>
      </c>
      <c r="BR92" s="673">
        <f t="shared" si="19"/>
        <v>61372.062378792347</v>
      </c>
      <c r="BS92" s="3" t="str">
        <f t="shared" si="16"/>
        <v>Wtherm</v>
      </c>
      <c r="BT92" s="4" t="s">
        <v>7</v>
      </c>
      <c r="BU92" s="16" t="s">
        <v>79</v>
      </c>
      <c r="BV92" s="4" t="s">
        <v>7</v>
      </c>
      <c r="BW92" s="4">
        <v>180</v>
      </c>
      <c r="BX92" s="4" t="s">
        <v>7</v>
      </c>
      <c r="BY92" s="4">
        <v>240</v>
      </c>
      <c r="BZ92" s="4" t="s">
        <v>7</v>
      </c>
      <c r="CA92" s="6">
        <v>2500</v>
      </c>
      <c r="CB92" s="4" t="s">
        <v>7</v>
      </c>
      <c r="CC92" s="4">
        <v>4</v>
      </c>
      <c r="CD92" s="14" t="s">
        <v>9</v>
      </c>
      <c r="CE92" s="665">
        <v>23.192748569426548</v>
      </c>
      <c r="CF92" s="285">
        <f>INDEX(Калькулятор!$H$78:$BF$78,MATCH(CA92,Калькулятор!$H$41:$BF$41,0))</f>
        <v>2209.1866211732199</v>
      </c>
      <c r="CG92" s="672">
        <v>41124.797410794585</v>
      </c>
      <c r="CH92" s="672">
        <v>22427.64462020513</v>
      </c>
      <c r="CI92" s="673">
        <f t="shared" si="20"/>
        <v>63552.442030999715</v>
      </c>
    </row>
    <row r="93" spans="2:87" ht="16.5" thickBot="1" x14ac:dyDescent="0.3">
      <c r="B93" s="846"/>
      <c r="C93" s="3" t="str">
        <f t="shared" si="12"/>
        <v>Wtherm</v>
      </c>
      <c r="D93" s="4" t="s">
        <v>7</v>
      </c>
      <c r="E93" s="16" t="s">
        <v>79</v>
      </c>
      <c r="F93" s="4" t="s">
        <v>7</v>
      </c>
      <c r="G93" s="4">
        <v>75</v>
      </c>
      <c r="H93" s="4" t="s">
        <v>7</v>
      </c>
      <c r="I93" s="4">
        <v>240</v>
      </c>
      <c r="J93" s="4" t="s">
        <v>7</v>
      </c>
      <c r="K93" s="6">
        <v>2550</v>
      </c>
      <c r="L93" s="4" t="s">
        <v>7</v>
      </c>
      <c r="M93" s="7">
        <v>2</v>
      </c>
      <c r="N93" s="15" t="s">
        <v>8</v>
      </c>
      <c r="O93" s="665">
        <v>16.523816599535365</v>
      </c>
      <c r="P93" s="285">
        <f t="array" ref="P93">INDEX(Калькулятор!$H$43:$BF$43,MATCH(K93,Калькулятор!$H$41:$BF$41,0))</f>
        <v>748.50159999999994</v>
      </c>
      <c r="Q93" s="672">
        <v>24410.610478992767</v>
      </c>
      <c r="R93" s="672">
        <v>22808.699962769235</v>
      </c>
      <c r="S93" s="673">
        <f t="shared" si="17"/>
        <v>47219.310441762005</v>
      </c>
      <c r="T93" s="3" t="str">
        <f t="shared" si="13"/>
        <v>Wtherm</v>
      </c>
      <c r="U93" s="4" t="s">
        <v>7</v>
      </c>
      <c r="V93" s="16" t="s">
        <v>79</v>
      </c>
      <c r="W93" s="4" t="s">
        <v>7</v>
      </c>
      <c r="X93" s="4">
        <v>90</v>
      </c>
      <c r="Y93" s="4" t="s">
        <v>7</v>
      </c>
      <c r="Z93" s="4">
        <v>240</v>
      </c>
      <c r="AA93" s="4" t="s">
        <v>7</v>
      </c>
      <c r="AB93" s="6">
        <v>2550</v>
      </c>
      <c r="AC93" s="4" t="s">
        <v>7</v>
      </c>
      <c r="AD93" s="7">
        <v>2</v>
      </c>
      <c r="AE93" s="15" t="s">
        <v>8</v>
      </c>
      <c r="AF93" s="665">
        <v>17.160982573535364</v>
      </c>
      <c r="AG93" s="285">
        <f>INDEX(Калькулятор!$H$50:$BF$50,MATCH(AB93,Калькулятор!$H$41:$BF$41,0))</f>
        <v>1076.24</v>
      </c>
      <c r="AH93" s="672">
        <v>25211.880132683025</v>
      </c>
      <c r="AI93" s="672">
        <v>22808.699962769235</v>
      </c>
      <c r="AJ93" s="673">
        <f t="shared" si="21"/>
        <v>48020.580095452257</v>
      </c>
      <c r="AK93" s="3" t="str">
        <f t="shared" si="14"/>
        <v>Wtherm</v>
      </c>
      <c r="AL93" s="4" t="s">
        <v>7</v>
      </c>
      <c r="AM93" s="16" t="s">
        <v>79</v>
      </c>
      <c r="AN93" s="4" t="s">
        <v>7</v>
      </c>
      <c r="AO93" s="4">
        <v>110</v>
      </c>
      <c r="AP93" s="4" t="s">
        <v>7</v>
      </c>
      <c r="AQ93" s="4">
        <v>240</v>
      </c>
      <c r="AR93" s="4" t="s">
        <v>7</v>
      </c>
      <c r="AS93" s="6">
        <v>2550</v>
      </c>
      <c r="AT93" s="4" t="s">
        <v>7</v>
      </c>
      <c r="AU93" s="7">
        <v>2</v>
      </c>
      <c r="AV93" s="15" t="s">
        <v>8</v>
      </c>
      <c r="AW93" s="665">
        <v>18.010537205535364</v>
      </c>
      <c r="AX93" s="285">
        <f>INDEX(Калькулятор!$H$57:$BF$57,MATCH(AS93,Калькулятор!$H$41:$BF$41,0))</f>
        <v>1303.9693238386442</v>
      </c>
      <c r="AY93" s="672">
        <v>26310.427170936709</v>
      </c>
      <c r="AZ93" s="672">
        <v>22808.699962769235</v>
      </c>
      <c r="BA93" s="673">
        <f t="shared" si="18"/>
        <v>49119.127133705944</v>
      </c>
      <c r="BB93" s="3" t="str">
        <f t="shared" si="15"/>
        <v>Wtherm</v>
      </c>
      <c r="BC93" s="4" t="s">
        <v>7</v>
      </c>
      <c r="BD93" s="16" t="s">
        <v>79</v>
      </c>
      <c r="BE93" s="4" t="s">
        <v>7</v>
      </c>
      <c r="BF93" s="4">
        <v>140</v>
      </c>
      <c r="BG93" s="4" t="s">
        <v>7</v>
      </c>
      <c r="BH93" s="4">
        <v>240</v>
      </c>
      <c r="BI93" s="4" t="s">
        <v>7</v>
      </c>
      <c r="BJ93" s="6">
        <v>2550</v>
      </c>
      <c r="BK93" s="4" t="s">
        <v>7</v>
      </c>
      <c r="BL93" s="4">
        <v>4</v>
      </c>
      <c r="BM93" s="14" t="s">
        <v>9</v>
      </c>
      <c r="BN93" s="665">
        <v>21.906738594049187</v>
      </c>
      <c r="BO93" s="285">
        <f>INDEX(Калькулятор!$H$64:$BF$64,MATCH(BJ93,Калькулятор!$H$41:$BF$41,0))</f>
        <v>1974.1568754080797</v>
      </c>
      <c r="BP93" s="672">
        <v>39670.118386689035</v>
      </c>
      <c r="BQ93" s="672">
        <v>22808.699962769235</v>
      </c>
      <c r="BR93" s="673">
        <f t="shared" si="19"/>
        <v>62478.81834945827</v>
      </c>
      <c r="BS93" s="3" t="str">
        <f t="shared" si="16"/>
        <v>Wtherm</v>
      </c>
      <c r="BT93" s="4" t="s">
        <v>7</v>
      </c>
      <c r="BU93" s="16" t="s">
        <v>79</v>
      </c>
      <c r="BV93" s="4" t="s">
        <v>7</v>
      </c>
      <c r="BW93" s="4">
        <v>180</v>
      </c>
      <c r="BX93" s="4" t="s">
        <v>7</v>
      </c>
      <c r="BY93" s="4">
        <v>240</v>
      </c>
      <c r="BZ93" s="4" t="s">
        <v>7</v>
      </c>
      <c r="CA93" s="6">
        <v>2550</v>
      </c>
      <c r="CB93" s="4" t="s">
        <v>7</v>
      </c>
      <c r="CC93" s="4">
        <v>4</v>
      </c>
      <c r="CD93" s="14" t="s">
        <v>9</v>
      </c>
      <c r="CE93" s="665">
        <v>23.605847858049188</v>
      </c>
      <c r="CF93" s="285">
        <f>INDEX(Калькулятор!$H$78:$BF$78,MATCH(CA93,Калькулятор!$H$41:$BF$41,0))</f>
        <v>2260.5630542237604</v>
      </c>
      <c r="CG93" s="672">
        <v>41882.306213196403</v>
      </c>
      <c r="CH93" s="672">
        <v>22808.699962769235</v>
      </c>
      <c r="CI93" s="673">
        <f t="shared" si="20"/>
        <v>64691.006175965638</v>
      </c>
    </row>
    <row r="94" spans="2:87" ht="16.5" thickBot="1" x14ac:dyDescent="0.3">
      <c r="B94" s="846"/>
      <c r="C94" s="3" t="str">
        <f t="shared" si="12"/>
        <v>Wtherm</v>
      </c>
      <c r="D94" s="7" t="s">
        <v>7</v>
      </c>
      <c r="E94" s="16" t="s">
        <v>79</v>
      </c>
      <c r="F94" s="7" t="s">
        <v>7</v>
      </c>
      <c r="G94" s="4">
        <v>75</v>
      </c>
      <c r="H94" s="7" t="s">
        <v>7</v>
      </c>
      <c r="I94" s="4">
        <v>240</v>
      </c>
      <c r="J94" s="7" t="s">
        <v>7</v>
      </c>
      <c r="K94" s="6">
        <v>2600</v>
      </c>
      <c r="L94" s="7" t="s">
        <v>7</v>
      </c>
      <c r="M94" s="7">
        <v>2</v>
      </c>
      <c r="N94" s="15" t="s">
        <v>8</v>
      </c>
      <c r="O94" s="665">
        <v>16.81444631458259</v>
      </c>
      <c r="P94" s="285">
        <f t="array" ref="P94">INDEX(Калькулятор!$H$43:$BF$43,MATCH(K94,Калькулятор!$H$41:$BF$41,0))</f>
        <v>765.51299999999992</v>
      </c>
      <c r="Q94" s="672">
        <v>24835.533385960342</v>
      </c>
      <c r="R94" s="672">
        <v>23189.755305333339</v>
      </c>
      <c r="S94" s="673">
        <f t="shared" si="17"/>
        <v>48025.288691293681</v>
      </c>
      <c r="T94" s="3" t="str">
        <f t="shared" si="13"/>
        <v>Wtherm</v>
      </c>
      <c r="U94" s="7" t="s">
        <v>7</v>
      </c>
      <c r="V94" s="16" t="s">
        <v>79</v>
      </c>
      <c r="W94" s="7" t="s">
        <v>7</v>
      </c>
      <c r="X94" s="4">
        <v>90</v>
      </c>
      <c r="Y94" s="7" t="s">
        <v>7</v>
      </c>
      <c r="Z94" s="4">
        <v>240</v>
      </c>
      <c r="AA94" s="7" t="s">
        <v>7</v>
      </c>
      <c r="AB94" s="6">
        <v>2600</v>
      </c>
      <c r="AC94" s="7" t="s">
        <v>7</v>
      </c>
      <c r="AD94" s="7">
        <v>2</v>
      </c>
      <c r="AE94" s="15" t="s">
        <v>8</v>
      </c>
      <c r="AF94" s="665">
        <v>17.461126488582586</v>
      </c>
      <c r="AG94" s="285">
        <f>INDEX(Калькулятор!$H$50:$BF$50,MATCH(AB94,Калькулятор!$H$41:$BF$41,0))</f>
        <v>1100.7</v>
      </c>
      <c r="AH94" s="672">
        <v>25648.731105013099</v>
      </c>
      <c r="AI94" s="672">
        <v>23189.755305333339</v>
      </c>
      <c r="AJ94" s="673">
        <f t="shared" si="21"/>
        <v>48838.486410346435</v>
      </c>
      <c r="AK94" s="3" t="str">
        <f t="shared" si="14"/>
        <v>Wtherm</v>
      </c>
      <c r="AL94" s="7" t="s">
        <v>7</v>
      </c>
      <c r="AM94" s="16" t="s">
        <v>79</v>
      </c>
      <c r="AN94" s="7" t="s">
        <v>7</v>
      </c>
      <c r="AO94" s="4">
        <v>110</v>
      </c>
      <c r="AP94" s="7" t="s">
        <v>7</v>
      </c>
      <c r="AQ94" s="4">
        <v>240</v>
      </c>
      <c r="AR94" s="7" t="s">
        <v>7</v>
      </c>
      <c r="AS94" s="6">
        <v>2600</v>
      </c>
      <c r="AT94" s="7" t="s">
        <v>7</v>
      </c>
      <c r="AU94" s="7">
        <v>2</v>
      </c>
      <c r="AV94" s="15" t="s">
        <v>8</v>
      </c>
      <c r="AW94" s="665">
        <v>18.323366720582584</v>
      </c>
      <c r="AX94" s="285">
        <f>INDEX(Калькулятор!$H$57:$BF$57,MATCH(AS94,Калькулятор!$H$41:$BF$41,0))</f>
        <v>1333.6049902895222</v>
      </c>
      <c r="AY94" s="672">
        <v>26763.182230416784</v>
      </c>
      <c r="AZ94" s="672">
        <v>23189.755305333339</v>
      </c>
      <c r="BA94" s="673">
        <f t="shared" si="18"/>
        <v>49952.937535750127</v>
      </c>
      <c r="BB94" s="3" t="str">
        <f t="shared" si="15"/>
        <v>Wtherm</v>
      </c>
      <c r="BC94" s="7" t="s">
        <v>7</v>
      </c>
      <c r="BD94" s="16" t="s">
        <v>79</v>
      </c>
      <c r="BE94" s="7" t="s">
        <v>7</v>
      </c>
      <c r="BF94" s="4">
        <v>140</v>
      </c>
      <c r="BG94" s="7" t="s">
        <v>7</v>
      </c>
      <c r="BH94" s="4">
        <v>240</v>
      </c>
      <c r="BI94" s="7" t="s">
        <v>7</v>
      </c>
      <c r="BJ94" s="6">
        <v>2600</v>
      </c>
      <c r="BK94" s="7" t="s">
        <v>7</v>
      </c>
      <c r="BL94" s="4">
        <v>4</v>
      </c>
      <c r="BM94" s="14" t="s">
        <v>9</v>
      </c>
      <c r="BN94" s="665">
        <v>22.294466682671835</v>
      </c>
      <c r="BO94" s="285">
        <f>INDEX(Калькулятор!$H$64:$BF$64,MATCH(BJ94,Калькулятор!$H$41:$BF$41,0))</f>
        <v>2019.0240771218996</v>
      </c>
      <c r="BP94" s="672">
        <v>40395.819014790861</v>
      </c>
      <c r="BQ94" s="672">
        <v>23189.755305333339</v>
      </c>
      <c r="BR94" s="673">
        <f t="shared" si="19"/>
        <v>63585.5743201242</v>
      </c>
      <c r="BS94" s="3" t="str">
        <f t="shared" si="16"/>
        <v>Wtherm</v>
      </c>
      <c r="BT94" s="7" t="s">
        <v>7</v>
      </c>
      <c r="BU94" s="16" t="s">
        <v>79</v>
      </c>
      <c r="BV94" s="7" t="s">
        <v>7</v>
      </c>
      <c r="BW94" s="4">
        <v>180</v>
      </c>
      <c r="BX94" s="7" t="s">
        <v>7</v>
      </c>
      <c r="BY94" s="4">
        <v>240</v>
      </c>
      <c r="BZ94" s="7" t="s">
        <v>7</v>
      </c>
      <c r="CA94" s="6">
        <v>2600</v>
      </c>
      <c r="CB94" s="7" t="s">
        <v>7</v>
      </c>
      <c r="CC94" s="4">
        <v>4</v>
      </c>
      <c r="CD94" s="14" t="s">
        <v>9</v>
      </c>
      <c r="CE94" s="665">
        <v>24.018947146671835</v>
      </c>
      <c r="CF94" s="285">
        <f>INDEX(Калькулятор!$H$78:$BF$78,MATCH(CA94,Калькулятор!$H$41:$BF$41,0))</f>
        <v>2311.9394872743001</v>
      </c>
      <c r="CG94" s="672">
        <v>42639.815015598229</v>
      </c>
      <c r="CH94" s="672">
        <v>23189.755305333339</v>
      </c>
      <c r="CI94" s="673">
        <f t="shared" si="20"/>
        <v>65829.570320931569</v>
      </c>
    </row>
    <row r="95" spans="2:87" ht="16.5" thickBot="1" x14ac:dyDescent="0.3">
      <c r="B95" s="846"/>
      <c r="C95" s="3" t="str">
        <f t="shared" si="12"/>
        <v>Wtherm</v>
      </c>
      <c r="D95" s="4" t="s">
        <v>7</v>
      </c>
      <c r="E95" s="16" t="s">
        <v>79</v>
      </c>
      <c r="F95" s="4" t="s">
        <v>7</v>
      </c>
      <c r="G95" s="4">
        <v>75</v>
      </c>
      <c r="H95" s="4" t="s">
        <v>7</v>
      </c>
      <c r="I95" s="4">
        <v>240</v>
      </c>
      <c r="J95" s="4" t="s">
        <v>7</v>
      </c>
      <c r="K95" s="6">
        <v>2650</v>
      </c>
      <c r="L95" s="4" t="s">
        <v>7</v>
      </c>
      <c r="M95" s="7">
        <v>2</v>
      </c>
      <c r="N95" s="15" t="s">
        <v>8</v>
      </c>
      <c r="O95" s="665">
        <v>17.105076029629807</v>
      </c>
      <c r="P95" s="285">
        <f t="array" ref="P95">INDEX(Калькулятор!$H$43:$BF$43,MATCH(K95,Калькулятор!$H$41:$BF$41,0))</f>
        <v>782.52439999999979</v>
      </c>
      <c r="Q95" s="672">
        <v>25260.456292927927</v>
      </c>
      <c r="R95" s="672">
        <v>23570.810647897437</v>
      </c>
      <c r="S95" s="673">
        <f t="shared" si="17"/>
        <v>48831.266940825364</v>
      </c>
      <c r="T95" s="3" t="str">
        <f t="shared" si="13"/>
        <v>Wtherm</v>
      </c>
      <c r="U95" s="4" t="s">
        <v>7</v>
      </c>
      <c r="V95" s="16" t="s">
        <v>79</v>
      </c>
      <c r="W95" s="4" t="s">
        <v>7</v>
      </c>
      <c r="X95" s="4">
        <v>90</v>
      </c>
      <c r="Y95" s="4" t="s">
        <v>7</v>
      </c>
      <c r="Z95" s="4">
        <v>240</v>
      </c>
      <c r="AA95" s="4" t="s">
        <v>7</v>
      </c>
      <c r="AB95" s="6">
        <v>2650</v>
      </c>
      <c r="AC95" s="4" t="s">
        <v>7</v>
      </c>
      <c r="AD95" s="7">
        <v>2</v>
      </c>
      <c r="AE95" s="15" t="s">
        <v>8</v>
      </c>
      <c r="AF95" s="665">
        <v>17.761270403629805</v>
      </c>
      <c r="AG95" s="285">
        <f>INDEX(Калькулятор!$H$50:$BF$50,MATCH(AB95,Калькулятор!$H$41:$BF$41,0))</f>
        <v>1125.1599999999999</v>
      </c>
      <c r="AH95" s="672">
        <v>26085.582077343184</v>
      </c>
      <c r="AI95" s="672">
        <v>23570.810647897437</v>
      </c>
      <c r="AJ95" s="673">
        <f t="shared" si="21"/>
        <v>49656.392725240621</v>
      </c>
      <c r="AK95" s="3" t="str">
        <f t="shared" si="14"/>
        <v>Wtherm</v>
      </c>
      <c r="AL95" s="4" t="s">
        <v>7</v>
      </c>
      <c r="AM95" s="16" t="s">
        <v>79</v>
      </c>
      <c r="AN95" s="4" t="s">
        <v>7</v>
      </c>
      <c r="AO95" s="4">
        <v>110</v>
      </c>
      <c r="AP95" s="4" t="s">
        <v>7</v>
      </c>
      <c r="AQ95" s="4">
        <v>240</v>
      </c>
      <c r="AR95" s="4" t="s">
        <v>7</v>
      </c>
      <c r="AS95" s="6">
        <v>2650</v>
      </c>
      <c r="AT95" s="4" t="s">
        <v>7</v>
      </c>
      <c r="AU95" s="7">
        <v>2</v>
      </c>
      <c r="AV95" s="15" t="s">
        <v>8</v>
      </c>
      <c r="AW95" s="665">
        <v>18.636196235629804</v>
      </c>
      <c r="AX95" s="285">
        <f>INDEX(Калькулятор!$H$57:$BF$57,MATCH(AS95,Калькулятор!$H$41:$BF$41,0))</f>
        <v>1363.2406567404005</v>
      </c>
      <c r="AY95" s="672">
        <v>27215.937289896865</v>
      </c>
      <c r="AZ95" s="672">
        <v>23570.810647897437</v>
      </c>
      <c r="BA95" s="673">
        <f t="shared" si="18"/>
        <v>50786.747937794302</v>
      </c>
      <c r="BB95" s="3" t="str">
        <f t="shared" si="15"/>
        <v>Wtherm</v>
      </c>
      <c r="BC95" s="4" t="s">
        <v>7</v>
      </c>
      <c r="BD95" s="16" t="s">
        <v>79</v>
      </c>
      <c r="BE95" s="4" t="s">
        <v>7</v>
      </c>
      <c r="BF95" s="4">
        <v>140</v>
      </c>
      <c r="BG95" s="4" t="s">
        <v>7</v>
      </c>
      <c r="BH95" s="4">
        <v>240</v>
      </c>
      <c r="BI95" s="4" t="s">
        <v>7</v>
      </c>
      <c r="BJ95" s="6">
        <v>2650</v>
      </c>
      <c r="BK95" s="4" t="s">
        <v>7</v>
      </c>
      <c r="BL95" s="4">
        <v>4</v>
      </c>
      <c r="BM95" s="14" t="s">
        <v>9</v>
      </c>
      <c r="BN95" s="665">
        <v>22.682194771294483</v>
      </c>
      <c r="BO95" s="285">
        <f>INDEX(Калькулятор!$H$64:$BF$64,MATCH(BJ95,Калькулятор!$H$41:$BF$41,0))</f>
        <v>2063.8912788357193</v>
      </c>
      <c r="BP95" s="672">
        <v>41121.519642892679</v>
      </c>
      <c r="BQ95" s="672">
        <v>23570.810647897437</v>
      </c>
      <c r="BR95" s="673">
        <f t="shared" si="19"/>
        <v>64692.330290790116</v>
      </c>
      <c r="BS95" s="3" t="str">
        <f t="shared" si="16"/>
        <v>Wtherm</v>
      </c>
      <c r="BT95" s="4" t="s">
        <v>7</v>
      </c>
      <c r="BU95" s="16" t="s">
        <v>79</v>
      </c>
      <c r="BV95" s="4" t="s">
        <v>7</v>
      </c>
      <c r="BW95" s="4">
        <v>180</v>
      </c>
      <c r="BX95" s="4" t="s">
        <v>7</v>
      </c>
      <c r="BY95" s="4">
        <v>240</v>
      </c>
      <c r="BZ95" s="4" t="s">
        <v>7</v>
      </c>
      <c r="CA95" s="6">
        <v>2650</v>
      </c>
      <c r="CB95" s="4" t="s">
        <v>7</v>
      </c>
      <c r="CC95" s="4">
        <v>4</v>
      </c>
      <c r="CD95" s="14" t="s">
        <v>9</v>
      </c>
      <c r="CE95" s="665">
        <v>24.432046435294481</v>
      </c>
      <c r="CF95" s="285">
        <f>INDEX(Калькулятор!$H$78:$BF$78,MATCH(CA95,Калькулятор!$H$41:$BF$41,0))</f>
        <v>2363.3159203248401</v>
      </c>
      <c r="CG95" s="672">
        <v>43397.323818000041</v>
      </c>
      <c r="CH95" s="672">
        <v>23570.810647897437</v>
      </c>
      <c r="CI95" s="673">
        <f t="shared" si="20"/>
        <v>66968.134465897485</v>
      </c>
    </row>
    <row r="96" spans="2:87" ht="16.5" thickBot="1" x14ac:dyDescent="0.3">
      <c r="B96" s="846"/>
      <c r="C96" s="3" t="str">
        <f t="shared" si="12"/>
        <v>Wtherm</v>
      </c>
      <c r="D96" s="4" t="s">
        <v>7</v>
      </c>
      <c r="E96" s="16" t="s">
        <v>79</v>
      </c>
      <c r="F96" s="4" t="s">
        <v>7</v>
      </c>
      <c r="G96" s="4">
        <v>75</v>
      </c>
      <c r="H96" s="4" t="s">
        <v>7</v>
      </c>
      <c r="I96" s="4">
        <v>240</v>
      </c>
      <c r="J96" s="4" t="s">
        <v>7</v>
      </c>
      <c r="K96" s="6">
        <v>2700</v>
      </c>
      <c r="L96" s="4" t="s">
        <v>7</v>
      </c>
      <c r="M96" s="7">
        <v>2</v>
      </c>
      <c r="N96" s="15" t="s">
        <v>8</v>
      </c>
      <c r="O96" s="665">
        <v>17.426813744677027</v>
      </c>
      <c r="P96" s="285">
        <f t="array" ref="P96">INDEX(Калькулятор!$H$43:$BF$43,MATCH(K96,Калькулятор!$H$41:$BF$41,0))</f>
        <v>799.53579999999988</v>
      </c>
      <c r="Q96" s="672">
        <v>25685.379199895498</v>
      </c>
      <c r="R96" s="672">
        <v>24181.865990461545</v>
      </c>
      <c r="S96" s="673">
        <f t="shared" si="17"/>
        <v>49867.245190357047</v>
      </c>
      <c r="T96" s="3" t="str">
        <f t="shared" si="13"/>
        <v>Wtherm</v>
      </c>
      <c r="U96" s="4" t="s">
        <v>7</v>
      </c>
      <c r="V96" s="16" t="s">
        <v>79</v>
      </c>
      <c r="W96" s="4" t="s">
        <v>7</v>
      </c>
      <c r="X96" s="4">
        <v>90</v>
      </c>
      <c r="Y96" s="4" t="s">
        <v>7</v>
      </c>
      <c r="Z96" s="4">
        <v>240</v>
      </c>
      <c r="AA96" s="4" t="s">
        <v>7</v>
      </c>
      <c r="AB96" s="6">
        <v>2700</v>
      </c>
      <c r="AC96" s="4" t="s">
        <v>7</v>
      </c>
      <c r="AD96" s="7">
        <v>2</v>
      </c>
      <c r="AE96" s="15" t="s">
        <v>8</v>
      </c>
      <c r="AF96" s="665">
        <v>18.092522318677023</v>
      </c>
      <c r="AG96" s="285">
        <f>INDEX(Калькулятор!$H$50:$BF$50,MATCH(AB96,Калькулятор!$H$41:$BF$41,0))</f>
        <v>1149.6200000000001</v>
      </c>
      <c r="AH96" s="672">
        <v>26522.433049673258</v>
      </c>
      <c r="AI96" s="672">
        <v>24181.865990461545</v>
      </c>
      <c r="AJ96" s="673">
        <f t="shared" si="21"/>
        <v>50704.299040134807</v>
      </c>
      <c r="AK96" s="3" t="str">
        <f t="shared" si="14"/>
        <v>Wtherm</v>
      </c>
      <c r="AL96" s="4" t="s">
        <v>7</v>
      </c>
      <c r="AM96" s="16" t="s">
        <v>79</v>
      </c>
      <c r="AN96" s="4" t="s">
        <v>7</v>
      </c>
      <c r="AO96" s="4">
        <v>110</v>
      </c>
      <c r="AP96" s="4" t="s">
        <v>7</v>
      </c>
      <c r="AQ96" s="4">
        <v>240</v>
      </c>
      <c r="AR96" s="4" t="s">
        <v>7</v>
      </c>
      <c r="AS96" s="6">
        <v>2700</v>
      </c>
      <c r="AT96" s="4" t="s">
        <v>7</v>
      </c>
      <c r="AU96" s="7">
        <v>2</v>
      </c>
      <c r="AV96" s="15" t="s">
        <v>8</v>
      </c>
      <c r="AW96" s="665">
        <v>18.980133750677023</v>
      </c>
      <c r="AX96" s="285">
        <f>INDEX(Калькулятор!$H$57:$BF$57,MATCH(AS96,Калькулятор!$H$41:$BF$41,0))</f>
        <v>1392.876323191279</v>
      </c>
      <c r="AY96" s="672">
        <v>27668.692349376943</v>
      </c>
      <c r="AZ96" s="672">
        <v>24181.865990461545</v>
      </c>
      <c r="BA96" s="673">
        <f t="shared" si="18"/>
        <v>51850.558339838492</v>
      </c>
      <c r="BB96" s="3" t="str">
        <f t="shared" si="15"/>
        <v>Wtherm</v>
      </c>
      <c r="BC96" s="4" t="s">
        <v>7</v>
      </c>
      <c r="BD96" s="16" t="s">
        <v>79</v>
      </c>
      <c r="BE96" s="4" t="s">
        <v>7</v>
      </c>
      <c r="BF96" s="4">
        <v>140</v>
      </c>
      <c r="BG96" s="4" t="s">
        <v>7</v>
      </c>
      <c r="BH96" s="4">
        <v>240</v>
      </c>
      <c r="BI96" s="4" t="s">
        <v>7</v>
      </c>
      <c r="BJ96" s="6">
        <v>2700</v>
      </c>
      <c r="BK96" s="4" t="s">
        <v>7</v>
      </c>
      <c r="BL96" s="4">
        <v>4</v>
      </c>
      <c r="BM96" s="14" t="s">
        <v>9</v>
      </c>
      <c r="BN96" s="665">
        <v>23.101030859917124</v>
      </c>
      <c r="BO96" s="285">
        <f>INDEX(Калькулятор!$H$64:$BF$64,MATCH(BJ96,Калькулятор!$H$41:$BF$41,0))</f>
        <v>2108.7584805495399</v>
      </c>
      <c r="BP96" s="672">
        <v>41847.22027099449</v>
      </c>
      <c r="BQ96" s="672">
        <v>24181.865990461545</v>
      </c>
      <c r="BR96" s="673">
        <f t="shared" si="19"/>
        <v>66029.086261456032</v>
      </c>
      <c r="BS96" s="3" t="str">
        <f t="shared" si="16"/>
        <v>Wtherm</v>
      </c>
      <c r="BT96" s="4" t="s">
        <v>7</v>
      </c>
      <c r="BU96" s="16" t="s">
        <v>79</v>
      </c>
      <c r="BV96" s="4" t="s">
        <v>7</v>
      </c>
      <c r="BW96" s="4">
        <v>180</v>
      </c>
      <c r="BX96" s="4" t="s">
        <v>7</v>
      </c>
      <c r="BY96" s="4">
        <v>240</v>
      </c>
      <c r="BZ96" s="4" t="s">
        <v>7</v>
      </c>
      <c r="CA96" s="6">
        <v>2700</v>
      </c>
      <c r="CB96" s="4" t="s">
        <v>7</v>
      </c>
      <c r="CC96" s="4">
        <v>4</v>
      </c>
      <c r="CD96" s="14" t="s">
        <v>9</v>
      </c>
      <c r="CE96" s="665">
        <v>24.876253723917127</v>
      </c>
      <c r="CF96" s="285">
        <f>INDEX(Калькулятор!$H$78:$BF$78,MATCH(CA96,Калькулятор!$H$41:$BF$41,0))</f>
        <v>2414.6923533753802</v>
      </c>
      <c r="CG96" s="672">
        <v>44154.832620401852</v>
      </c>
      <c r="CH96" s="672">
        <v>24181.865990461545</v>
      </c>
      <c r="CI96" s="673">
        <f t="shared" si="20"/>
        <v>68336.698610863401</v>
      </c>
    </row>
    <row r="97" spans="2:87" ht="16.5" thickBot="1" x14ac:dyDescent="0.3">
      <c r="B97" s="846"/>
      <c r="C97" s="3" t="str">
        <f t="shared" si="12"/>
        <v>Wtherm</v>
      </c>
      <c r="D97" s="4" t="s">
        <v>7</v>
      </c>
      <c r="E97" s="16" t="s">
        <v>79</v>
      </c>
      <c r="F97" s="4" t="s">
        <v>7</v>
      </c>
      <c r="G97" s="4">
        <v>75</v>
      </c>
      <c r="H97" s="4" t="s">
        <v>7</v>
      </c>
      <c r="I97" s="4">
        <v>240</v>
      </c>
      <c r="J97" s="4" t="s">
        <v>7</v>
      </c>
      <c r="K97" s="6">
        <v>2750</v>
      </c>
      <c r="L97" s="4" t="s">
        <v>7</v>
      </c>
      <c r="M97" s="7">
        <v>2</v>
      </c>
      <c r="N97" s="15" t="s">
        <v>8</v>
      </c>
      <c r="O97" s="665">
        <v>17.717443459724247</v>
      </c>
      <c r="P97" s="285">
        <f t="array" ref="P97">INDEX(Калькулятор!$H$43:$BF$43,MATCH(K97,Калькулятор!$H$41:$BF$41,0))</f>
        <v>816.54719999999986</v>
      </c>
      <c r="Q97" s="672">
        <v>26110.302106863081</v>
      </c>
      <c r="R97" s="672">
        <v>24562.921333025646</v>
      </c>
      <c r="S97" s="673">
        <f t="shared" si="17"/>
        <v>50673.223439888723</v>
      </c>
      <c r="T97" s="3" t="str">
        <f t="shared" si="13"/>
        <v>Wtherm</v>
      </c>
      <c r="U97" s="4" t="s">
        <v>7</v>
      </c>
      <c r="V97" s="16" t="s">
        <v>79</v>
      </c>
      <c r="W97" s="4" t="s">
        <v>7</v>
      </c>
      <c r="X97" s="4">
        <v>90</v>
      </c>
      <c r="Y97" s="4" t="s">
        <v>7</v>
      </c>
      <c r="Z97" s="4">
        <v>240</v>
      </c>
      <c r="AA97" s="4" t="s">
        <v>7</v>
      </c>
      <c r="AB97" s="6">
        <v>2750</v>
      </c>
      <c r="AC97" s="4" t="s">
        <v>7</v>
      </c>
      <c r="AD97" s="7">
        <v>2</v>
      </c>
      <c r="AE97" s="15" t="s">
        <v>8</v>
      </c>
      <c r="AF97" s="665">
        <v>18.392666233724245</v>
      </c>
      <c r="AG97" s="285">
        <f>INDEX(Калькулятор!$H$50:$BF$50,MATCH(AB97,Калькулятор!$H$41:$BF$41,0))</f>
        <v>1174.08</v>
      </c>
      <c r="AH97" s="672">
        <v>26959.284022003339</v>
      </c>
      <c r="AI97" s="672">
        <v>24562.921333025646</v>
      </c>
      <c r="AJ97" s="673">
        <f t="shared" si="21"/>
        <v>51522.205355028986</v>
      </c>
      <c r="AK97" s="3" t="str">
        <f t="shared" si="14"/>
        <v>Wtherm</v>
      </c>
      <c r="AL97" s="4" t="s">
        <v>7</v>
      </c>
      <c r="AM97" s="16" t="s">
        <v>79</v>
      </c>
      <c r="AN97" s="4" t="s">
        <v>7</v>
      </c>
      <c r="AO97" s="4">
        <v>110</v>
      </c>
      <c r="AP97" s="4" t="s">
        <v>7</v>
      </c>
      <c r="AQ97" s="4">
        <v>240</v>
      </c>
      <c r="AR97" s="4" t="s">
        <v>7</v>
      </c>
      <c r="AS97" s="6">
        <v>2750</v>
      </c>
      <c r="AT97" s="4" t="s">
        <v>7</v>
      </c>
      <c r="AU97" s="7">
        <v>2</v>
      </c>
      <c r="AV97" s="15" t="s">
        <v>8</v>
      </c>
      <c r="AW97" s="665">
        <v>19.292963265724246</v>
      </c>
      <c r="AX97" s="285">
        <f>INDEX(Калькулятор!$H$57:$BF$57,MATCH(AS97,Калькулятор!$H$41:$BF$41,0))</f>
        <v>1422.511989642157</v>
      </c>
      <c r="AY97" s="672">
        <v>28121.447408857028</v>
      </c>
      <c r="AZ97" s="672">
        <v>24562.921333025646</v>
      </c>
      <c r="BA97" s="673">
        <f t="shared" si="18"/>
        <v>52684.368741882674</v>
      </c>
      <c r="BB97" s="3" t="str">
        <f t="shared" si="15"/>
        <v>Wtherm</v>
      </c>
      <c r="BC97" s="4" t="s">
        <v>7</v>
      </c>
      <c r="BD97" s="16" t="s">
        <v>79</v>
      </c>
      <c r="BE97" s="4" t="s">
        <v>7</v>
      </c>
      <c r="BF97" s="4">
        <v>140</v>
      </c>
      <c r="BG97" s="4" t="s">
        <v>7</v>
      </c>
      <c r="BH97" s="4">
        <v>240</v>
      </c>
      <c r="BI97" s="4" t="s">
        <v>7</v>
      </c>
      <c r="BJ97" s="6">
        <v>2750</v>
      </c>
      <c r="BK97" s="4" t="s">
        <v>7</v>
      </c>
      <c r="BL97" s="4">
        <v>4</v>
      </c>
      <c r="BM97" s="14" t="s">
        <v>9</v>
      </c>
      <c r="BN97" s="665">
        <v>23.488758948539768</v>
      </c>
      <c r="BO97" s="285">
        <f>INDEX(Калькулятор!$H$64:$BF$64,MATCH(BJ97,Калькулятор!$H$41:$BF$41,0))</f>
        <v>2153.6256822633595</v>
      </c>
      <c r="BP97" s="672">
        <v>42572.920899096323</v>
      </c>
      <c r="BQ97" s="672">
        <v>24562.921333025646</v>
      </c>
      <c r="BR97" s="673">
        <f t="shared" si="19"/>
        <v>67135.84223212197</v>
      </c>
      <c r="BS97" s="3" t="str">
        <f t="shared" si="16"/>
        <v>Wtherm</v>
      </c>
      <c r="BT97" s="4" t="s">
        <v>7</v>
      </c>
      <c r="BU97" s="16" t="s">
        <v>79</v>
      </c>
      <c r="BV97" s="4" t="s">
        <v>7</v>
      </c>
      <c r="BW97" s="4">
        <v>180</v>
      </c>
      <c r="BX97" s="4" t="s">
        <v>7</v>
      </c>
      <c r="BY97" s="4">
        <v>240</v>
      </c>
      <c r="BZ97" s="4" t="s">
        <v>7</v>
      </c>
      <c r="CA97" s="6">
        <v>2750</v>
      </c>
      <c r="CB97" s="4" t="s">
        <v>7</v>
      </c>
      <c r="CC97" s="4">
        <v>4</v>
      </c>
      <c r="CD97" s="14" t="s">
        <v>9</v>
      </c>
      <c r="CE97" s="665">
        <v>25.289353012539777</v>
      </c>
      <c r="CF97" s="285">
        <f>INDEX(Калькулятор!$H$78:$BF$78,MATCH(CA97,Калькулятор!$H$41:$BF$41,0))</f>
        <v>2466.0687864259203</v>
      </c>
      <c r="CG97" s="672">
        <v>44912.341422803685</v>
      </c>
      <c r="CH97" s="672">
        <v>24562.921333025646</v>
      </c>
      <c r="CI97" s="673">
        <f t="shared" si="20"/>
        <v>69475.262755829332</v>
      </c>
    </row>
    <row r="98" spans="2:87" ht="16.5" thickBot="1" x14ac:dyDescent="0.3">
      <c r="B98" s="846"/>
      <c r="C98" s="3" t="str">
        <f t="shared" si="12"/>
        <v>Wtherm</v>
      </c>
      <c r="D98" s="4" t="s">
        <v>7</v>
      </c>
      <c r="E98" s="16" t="s">
        <v>79</v>
      </c>
      <c r="F98" s="4" t="s">
        <v>7</v>
      </c>
      <c r="G98" s="4">
        <v>75</v>
      </c>
      <c r="H98" s="4" t="s">
        <v>7</v>
      </c>
      <c r="I98" s="4">
        <v>240</v>
      </c>
      <c r="J98" s="4" t="s">
        <v>7</v>
      </c>
      <c r="K98" s="6">
        <v>2800</v>
      </c>
      <c r="L98" s="4" t="s">
        <v>7</v>
      </c>
      <c r="M98" s="7">
        <v>2</v>
      </c>
      <c r="N98" s="15" t="s">
        <v>8</v>
      </c>
      <c r="O98" s="665">
        <v>18.008073174771468</v>
      </c>
      <c r="P98" s="285">
        <f t="array" ref="P98">INDEX(Калькулятор!$H$43:$BF$43,MATCH(K98,Калькулятор!$H$41:$BF$41,0))</f>
        <v>833.55859999999996</v>
      </c>
      <c r="Q98" s="672">
        <v>26535.225013830663</v>
      </c>
      <c r="R98" s="672">
        <v>24943.976675589744</v>
      </c>
      <c r="S98" s="673">
        <f t="shared" si="17"/>
        <v>51479.201689420406</v>
      </c>
      <c r="T98" s="3" t="str">
        <f t="shared" si="13"/>
        <v>Wtherm</v>
      </c>
      <c r="U98" s="4" t="s">
        <v>7</v>
      </c>
      <c r="V98" s="16" t="s">
        <v>79</v>
      </c>
      <c r="W98" s="4" t="s">
        <v>7</v>
      </c>
      <c r="X98" s="4">
        <v>90</v>
      </c>
      <c r="Y98" s="4" t="s">
        <v>7</v>
      </c>
      <c r="Z98" s="4">
        <v>240</v>
      </c>
      <c r="AA98" s="4" t="s">
        <v>7</v>
      </c>
      <c r="AB98" s="6">
        <v>2800</v>
      </c>
      <c r="AC98" s="4" t="s">
        <v>7</v>
      </c>
      <c r="AD98" s="7">
        <v>2</v>
      </c>
      <c r="AE98" s="15" t="s">
        <v>8</v>
      </c>
      <c r="AF98" s="665">
        <v>18.692810148771464</v>
      </c>
      <c r="AG98" s="285">
        <f>INDEX(Калькулятор!$H$50:$BF$50,MATCH(AB98,Калькулятор!$H$41:$BF$41,0))</f>
        <v>1198.54</v>
      </c>
      <c r="AH98" s="672">
        <v>27396.134994333413</v>
      </c>
      <c r="AI98" s="672">
        <v>24943.976675589744</v>
      </c>
      <c r="AJ98" s="673">
        <f t="shared" si="21"/>
        <v>52340.111669923157</v>
      </c>
      <c r="AK98" s="3" t="str">
        <f t="shared" si="14"/>
        <v>Wtherm</v>
      </c>
      <c r="AL98" s="4" t="s">
        <v>7</v>
      </c>
      <c r="AM98" s="16" t="s">
        <v>79</v>
      </c>
      <c r="AN98" s="4" t="s">
        <v>7</v>
      </c>
      <c r="AO98" s="4">
        <v>110</v>
      </c>
      <c r="AP98" s="4" t="s">
        <v>7</v>
      </c>
      <c r="AQ98" s="4">
        <v>240</v>
      </c>
      <c r="AR98" s="4" t="s">
        <v>7</v>
      </c>
      <c r="AS98" s="6">
        <v>2800</v>
      </c>
      <c r="AT98" s="4" t="s">
        <v>7</v>
      </c>
      <c r="AU98" s="7">
        <v>2</v>
      </c>
      <c r="AV98" s="15" t="s">
        <v>8</v>
      </c>
      <c r="AW98" s="665">
        <v>19.605792780771466</v>
      </c>
      <c r="AX98" s="285">
        <f>INDEX(Калькулятор!$H$57:$BF$57,MATCH(AS98,Калькулятор!$H$41:$BF$41,0))</f>
        <v>1452.1476560930355</v>
      </c>
      <c r="AY98" s="672">
        <v>28574.202468337098</v>
      </c>
      <c r="AZ98" s="672">
        <v>24943.976675589744</v>
      </c>
      <c r="BA98" s="673">
        <f t="shared" si="18"/>
        <v>53518.179143926842</v>
      </c>
      <c r="BB98" s="3" t="str">
        <f t="shared" si="15"/>
        <v>Wtherm</v>
      </c>
      <c r="BC98" s="4" t="s">
        <v>7</v>
      </c>
      <c r="BD98" s="16" t="s">
        <v>79</v>
      </c>
      <c r="BE98" s="4" t="s">
        <v>7</v>
      </c>
      <c r="BF98" s="4">
        <v>140</v>
      </c>
      <c r="BG98" s="4" t="s">
        <v>7</v>
      </c>
      <c r="BH98" s="4">
        <v>240</v>
      </c>
      <c r="BI98" s="4" t="s">
        <v>7</v>
      </c>
      <c r="BJ98" s="6">
        <v>2800</v>
      </c>
      <c r="BK98" s="4" t="s">
        <v>7</v>
      </c>
      <c r="BL98" s="4">
        <v>4</v>
      </c>
      <c r="BM98" s="14" t="s">
        <v>9</v>
      </c>
      <c r="BN98" s="665">
        <v>23.876487037162416</v>
      </c>
      <c r="BO98" s="285">
        <f>INDEX(Калькулятор!$H$64:$BF$64,MATCH(BJ98,Калькулятор!$H$41:$BF$41,0))</f>
        <v>2198.4928839771796</v>
      </c>
      <c r="BP98" s="672">
        <v>43298.621527198135</v>
      </c>
      <c r="BQ98" s="672">
        <v>24943.976675589744</v>
      </c>
      <c r="BR98" s="673">
        <f t="shared" si="19"/>
        <v>68242.598202787878</v>
      </c>
      <c r="BS98" s="3" t="str">
        <f t="shared" si="16"/>
        <v>Wtherm</v>
      </c>
      <c r="BT98" s="4" t="s">
        <v>7</v>
      </c>
      <c r="BU98" s="16" t="s">
        <v>79</v>
      </c>
      <c r="BV98" s="4" t="s">
        <v>7</v>
      </c>
      <c r="BW98" s="4">
        <v>180</v>
      </c>
      <c r="BX98" s="4" t="s">
        <v>7</v>
      </c>
      <c r="BY98" s="4">
        <v>240</v>
      </c>
      <c r="BZ98" s="4" t="s">
        <v>7</v>
      </c>
      <c r="CA98" s="6">
        <v>2800</v>
      </c>
      <c r="CB98" s="4" t="s">
        <v>7</v>
      </c>
      <c r="CC98" s="4">
        <v>4</v>
      </c>
      <c r="CD98" s="14" t="s">
        <v>9</v>
      </c>
      <c r="CE98" s="665">
        <v>25.702452301162417</v>
      </c>
      <c r="CF98" s="285">
        <f>INDEX(Калькулятор!$H$78:$BF$78,MATCH(CA98,Калькулятор!$H$41:$BF$41,0))</f>
        <v>2517.4452194764604</v>
      </c>
      <c r="CG98" s="672">
        <v>45669.850225205504</v>
      </c>
      <c r="CH98" s="672">
        <v>24943.976675589744</v>
      </c>
      <c r="CI98" s="673">
        <f t="shared" si="20"/>
        <v>70613.826900795248</v>
      </c>
    </row>
    <row r="99" spans="2:87" ht="16.5" thickBot="1" x14ac:dyDescent="0.3">
      <c r="B99" s="846"/>
      <c r="C99" s="3" t="str">
        <f t="shared" si="12"/>
        <v>Wtherm</v>
      </c>
      <c r="D99" s="4" t="s">
        <v>7</v>
      </c>
      <c r="E99" s="16" t="s">
        <v>79</v>
      </c>
      <c r="F99" s="4" t="s">
        <v>7</v>
      </c>
      <c r="G99" s="4">
        <v>75</v>
      </c>
      <c r="H99" s="4" t="s">
        <v>7</v>
      </c>
      <c r="I99" s="4">
        <v>240</v>
      </c>
      <c r="J99" s="4" t="s">
        <v>7</v>
      </c>
      <c r="K99" s="6">
        <v>2850</v>
      </c>
      <c r="L99" s="4" t="s">
        <v>7</v>
      </c>
      <c r="M99" s="7">
        <v>2</v>
      </c>
      <c r="N99" s="15" t="s">
        <v>8</v>
      </c>
      <c r="O99" s="665">
        <v>18.298702889818685</v>
      </c>
      <c r="P99" s="285">
        <f t="array" ref="P99">INDEX(Калькулятор!$H$43:$BF$43,MATCH(K99,Калькулятор!$H$41:$BF$41,0))</f>
        <v>850.56999999999994</v>
      </c>
      <c r="Q99" s="672">
        <v>26960.147920798241</v>
      </c>
      <c r="R99" s="672">
        <v>25325.032018153852</v>
      </c>
      <c r="S99" s="673">
        <f t="shared" si="17"/>
        <v>52285.179938952089</v>
      </c>
      <c r="T99" s="3" t="str">
        <f t="shared" si="13"/>
        <v>Wtherm</v>
      </c>
      <c r="U99" s="4" t="s">
        <v>7</v>
      </c>
      <c r="V99" s="16" t="s">
        <v>79</v>
      </c>
      <c r="W99" s="4" t="s">
        <v>7</v>
      </c>
      <c r="X99" s="4">
        <v>90</v>
      </c>
      <c r="Y99" s="4" t="s">
        <v>7</v>
      </c>
      <c r="Z99" s="4">
        <v>240</v>
      </c>
      <c r="AA99" s="4" t="s">
        <v>7</v>
      </c>
      <c r="AB99" s="6">
        <v>2850</v>
      </c>
      <c r="AC99" s="4" t="s">
        <v>7</v>
      </c>
      <c r="AD99" s="7">
        <v>2</v>
      </c>
      <c r="AE99" s="15" t="s">
        <v>8</v>
      </c>
      <c r="AF99" s="665">
        <v>18.992954063818683</v>
      </c>
      <c r="AG99" s="285">
        <f>INDEX(Калькулятор!$H$50:$BF$50,MATCH(AB99,Калькулятор!$H$41:$BF$41,0))</f>
        <v>1223</v>
      </c>
      <c r="AH99" s="672">
        <v>27832.985966663498</v>
      </c>
      <c r="AI99" s="672">
        <v>25325.032018153852</v>
      </c>
      <c r="AJ99" s="673">
        <f t="shared" si="21"/>
        <v>53158.01798481735</v>
      </c>
      <c r="AK99" s="3" t="str">
        <f t="shared" si="14"/>
        <v>Wtherm</v>
      </c>
      <c r="AL99" s="4" t="s">
        <v>7</v>
      </c>
      <c r="AM99" s="16" t="s">
        <v>79</v>
      </c>
      <c r="AN99" s="4" t="s">
        <v>7</v>
      </c>
      <c r="AO99" s="4">
        <v>110</v>
      </c>
      <c r="AP99" s="4" t="s">
        <v>7</v>
      </c>
      <c r="AQ99" s="4">
        <v>240</v>
      </c>
      <c r="AR99" s="4" t="s">
        <v>7</v>
      </c>
      <c r="AS99" s="6">
        <v>2850</v>
      </c>
      <c r="AT99" s="4" t="s">
        <v>7</v>
      </c>
      <c r="AU99" s="7">
        <v>2</v>
      </c>
      <c r="AV99" s="15" t="s">
        <v>8</v>
      </c>
      <c r="AW99" s="665">
        <v>19.918622295818686</v>
      </c>
      <c r="AX99" s="285">
        <f>INDEX(Калькулятор!$H$57:$BF$57,MATCH(AS99,Калькулятор!$H$41:$BF$41,0))</f>
        <v>1481.7833225439135</v>
      </c>
      <c r="AY99" s="672">
        <v>29026.95752781718</v>
      </c>
      <c r="AZ99" s="672">
        <v>25325.032018153852</v>
      </c>
      <c r="BA99" s="673">
        <f t="shared" si="18"/>
        <v>54351.989545971031</v>
      </c>
      <c r="BB99" s="3" t="str">
        <f t="shared" si="15"/>
        <v>Wtherm</v>
      </c>
      <c r="BC99" s="4" t="s">
        <v>7</v>
      </c>
      <c r="BD99" s="16" t="s">
        <v>79</v>
      </c>
      <c r="BE99" s="4" t="s">
        <v>7</v>
      </c>
      <c r="BF99" s="4">
        <v>140</v>
      </c>
      <c r="BG99" s="4" t="s">
        <v>7</v>
      </c>
      <c r="BH99" s="4">
        <v>240</v>
      </c>
      <c r="BI99" s="4" t="s">
        <v>7</v>
      </c>
      <c r="BJ99" s="6">
        <v>2850</v>
      </c>
      <c r="BK99" s="4" t="s">
        <v>7</v>
      </c>
      <c r="BL99" s="4">
        <v>4</v>
      </c>
      <c r="BM99" s="14" t="s">
        <v>9</v>
      </c>
      <c r="BN99" s="665">
        <v>24.264215125785057</v>
      </c>
      <c r="BO99" s="285">
        <f>INDEX(Калькулятор!$H$64:$BF$64,MATCH(BJ99,Калькулятор!$H$41:$BF$41,0))</f>
        <v>2243.3600856909998</v>
      </c>
      <c r="BP99" s="672">
        <v>44024.322155299953</v>
      </c>
      <c r="BQ99" s="672">
        <v>25325.032018153852</v>
      </c>
      <c r="BR99" s="673">
        <f t="shared" si="19"/>
        <v>69349.354173453801</v>
      </c>
      <c r="BS99" s="3" t="str">
        <f t="shared" si="16"/>
        <v>Wtherm</v>
      </c>
      <c r="BT99" s="4" t="s">
        <v>7</v>
      </c>
      <c r="BU99" s="16" t="s">
        <v>79</v>
      </c>
      <c r="BV99" s="4" t="s">
        <v>7</v>
      </c>
      <c r="BW99" s="4">
        <v>180</v>
      </c>
      <c r="BX99" s="4" t="s">
        <v>7</v>
      </c>
      <c r="BY99" s="4">
        <v>240</v>
      </c>
      <c r="BZ99" s="4" t="s">
        <v>7</v>
      </c>
      <c r="CA99" s="6">
        <v>2850</v>
      </c>
      <c r="CB99" s="4" t="s">
        <v>7</v>
      </c>
      <c r="CC99" s="4">
        <v>4</v>
      </c>
      <c r="CD99" s="14" t="s">
        <v>9</v>
      </c>
      <c r="CE99" s="665">
        <v>26.11555158978506</v>
      </c>
      <c r="CF99" s="285">
        <f>INDEX(Калькулятор!$H$78:$BF$78,MATCH(CA99,Калькулятор!$H$41:$BF$41,0))</f>
        <v>2568.821652527</v>
      </c>
      <c r="CG99" s="672">
        <v>46427.359027607316</v>
      </c>
      <c r="CH99" s="672">
        <v>25325.032018153852</v>
      </c>
      <c r="CI99" s="673">
        <f t="shared" si="20"/>
        <v>71752.391045761164</v>
      </c>
    </row>
    <row r="100" spans="2:87" ht="16.5" thickBot="1" x14ac:dyDescent="0.3">
      <c r="B100" s="846"/>
      <c r="C100" s="3" t="str">
        <f t="shared" si="12"/>
        <v>Wtherm</v>
      </c>
      <c r="D100" s="4" t="s">
        <v>7</v>
      </c>
      <c r="E100" s="16" t="s">
        <v>79</v>
      </c>
      <c r="F100" s="4" t="s">
        <v>7</v>
      </c>
      <c r="G100" s="4">
        <v>75</v>
      </c>
      <c r="H100" s="4" t="s">
        <v>7</v>
      </c>
      <c r="I100" s="4">
        <v>240</v>
      </c>
      <c r="J100" s="4" t="s">
        <v>7</v>
      </c>
      <c r="K100" s="6">
        <v>2900</v>
      </c>
      <c r="L100" s="4" t="s">
        <v>7</v>
      </c>
      <c r="M100" s="7">
        <v>2</v>
      </c>
      <c r="N100" s="15" t="s">
        <v>8</v>
      </c>
      <c r="O100" s="665">
        <v>18.620440604865905</v>
      </c>
      <c r="P100" s="285">
        <f t="array" ref="P100">INDEX(Калькулятор!$H$43:$BF$43,MATCH(K100,Калькулятор!$H$41:$BF$41,0))</f>
        <v>867.5813999999998</v>
      </c>
      <c r="Q100" s="672">
        <v>27385.070827765816</v>
      </c>
      <c r="R100" s="672">
        <v>25936.087360717953</v>
      </c>
      <c r="S100" s="673">
        <f t="shared" si="17"/>
        <v>53321.158188483765</v>
      </c>
      <c r="T100" s="3" t="str">
        <f t="shared" si="13"/>
        <v>Wtherm</v>
      </c>
      <c r="U100" s="4" t="s">
        <v>7</v>
      </c>
      <c r="V100" s="16" t="s">
        <v>79</v>
      </c>
      <c r="W100" s="4" t="s">
        <v>7</v>
      </c>
      <c r="X100" s="4">
        <v>90</v>
      </c>
      <c r="Y100" s="4" t="s">
        <v>7</v>
      </c>
      <c r="Z100" s="4">
        <v>240</v>
      </c>
      <c r="AA100" s="4" t="s">
        <v>7</v>
      </c>
      <c r="AB100" s="6">
        <v>2900</v>
      </c>
      <c r="AC100" s="4" t="s">
        <v>7</v>
      </c>
      <c r="AD100" s="7">
        <v>2</v>
      </c>
      <c r="AE100" s="15" t="s">
        <v>8</v>
      </c>
      <c r="AF100" s="665">
        <v>19.324205978865905</v>
      </c>
      <c r="AG100" s="285">
        <f>INDEX(Калькулятор!$H$50:$BF$50,MATCH(AB100,Калькулятор!$H$41:$BF$41,0))</f>
        <v>1247.4599999999998</v>
      </c>
      <c r="AH100" s="672">
        <v>28269.83693899358</v>
      </c>
      <c r="AI100" s="672">
        <v>25936.087360717953</v>
      </c>
      <c r="AJ100" s="673">
        <f t="shared" si="21"/>
        <v>54205.924299711536</v>
      </c>
      <c r="AK100" s="3" t="str">
        <f t="shared" si="14"/>
        <v>Wtherm</v>
      </c>
      <c r="AL100" s="4" t="s">
        <v>7</v>
      </c>
      <c r="AM100" s="16" t="s">
        <v>79</v>
      </c>
      <c r="AN100" s="4" t="s">
        <v>7</v>
      </c>
      <c r="AO100" s="4">
        <v>110</v>
      </c>
      <c r="AP100" s="4" t="s">
        <v>7</v>
      </c>
      <c r="AQ100" s="4">
        <v>240</v>
      </c>
      <c r="AR100" s="4" t="s">
        <v>7</v>
      </c>
      <c r="AS100" s="6">
        <v>2900</v>
      </c>
      <c r="AT100" s="4" t="s">
        <v>7</v>
      </c>
      <c r="AU100" s="7">
        <v>2</v>
      </c>
      <c r="AV100" s="15" t="s">
        <v>8</v>
      </c>
      <c r="AW100" s="665">
        <v>20.262559810865906</v>
      </c>
      <c r="AX100" s="285">
        <f>INDEX(Калькулятор!$H$57:$BF$57,MATCH(AS100,Калькулятор!$H$41:$BF$41,0))</f>
        <v>1511.4189889947918</v>
      </c>
      <c r="AY100" s="672">
        <v>29479.712587297261</v>
      </c>
      <c r="AZ100" s="672">
        <v>25936.087360717953</v>
      </c>
      <c r="BA100" s="673">
        <f t="shared" si="18"/>
        <v>55415.799948015214</v>
      </c>
      <c r="BB100" s="3" t="str">
        <f t="shared" si="15"/>
        <v>Wtherm</v>
      </c>
      <c r="BC100" s="4" t="s">
        <v>7</v>
      </c>
      <c r="BD100" s="16" t="s">
        <v>79</v>
      </c>
      <c r="BE100" s="4" t="s">
        <v>7</v>
      </c>
      <c r="BF100" s="4">
        <v>140</v>
      </c>
      <c r="BG100" s="4" t="s">
        <v>7</v>
      </c>
      <c r="BH100" s="4">
        <v>240</v>
      </c>
      <c r="BI100" s="4" t="s">
        <v>7</v>
      </c>
      <c r="BJ100" s="6">
        <v>2900</v>
      </c>
      <c r="BK100" s="4" t="s">
        <v>7</v>
      </c>
      <c r="BL100" s="4">
        <v>4</v>
      </c>
      <c r="BM100" s="14" t="s">
        <v>9</v>
      </c>
      <c r="BN100" s="665">
        <v>24.683051214407705</v>
      </c>
      <c r="BO100" s="285">
        <f>INDEX(Калькулятор!$H$64:$BF$64,MATCH(BJ100,Калькулятор!$H$41:$BF$41,0))</f>
        <v>2288.2272874048194</v>
      </c>
      <c r="BP100" s="672">
        <v>44750.022783401786</v>
      </c>
      <c r="BQ100" s="672">
        <v>25936.087360717953</v>
      </c>
      <c r="BR100" s="673">
        <f t="shared" si="19"/>
        <v>70686.110144119739</v>
      </c>
      <c r="BS100" s="3" t="str">
        <f t="shared" si="16"/>
        <v>Wtherm</v>
      </c>
      <c r="BT100" s="4" t="s">
        <v>7</v>
      </c>
      <c r="BU100" s="16" t="s">
        <v>79</v>
      </c>
      <c r="BV100" s="4" t="s">
        <v>7</v>
      </c>
      <c r="BW100" s="4">
        <v>180</v>
      </c>
      <c r="BX100" s="4" t="s">
        <v>7</v>
      </c>
      <c r="BY100" s="4">
        <v>240</v>
      </c>
      <c r="BZ100" s="4" t="s">
        <v>7</v>
      </c>
      <c r="CA100" s="6">
        <v>2900</v>
      </c>
      <c r="CB100" s="4" t="s">
        <v>7</v>
      </c>
      <c r="CC100" s="4">
        <v>4</v>
      </c>
      <c r="CD100" s="14" t="s">
        <v>9</v>
      </c>
      <c r="CE100" s="665">
        <v>26.559758878407706</v>
      </c>
      <c r="CF100" s="285">
        <f>INDEX(Калькулятор!$H$78:$BF$78,MATCH(CA100,Калькулятор!$H$41:$BF$41,0))</f>
        <v>2620.19808557754</v>
      </c>
      <c r="CG100" s="672">
        <v>47184.867830009141</v>
      </c>
      <c r="CH100" s="672">
        <v>25936.087360717953</v>
      </c>
      <c r="CI100" s="673">
        <f t="shared" si="20"/>
        <v>73120.955190727094</v>
      </c>
    </row>
    <row r="101" spans="2:87" ht="16.5" thickBot="1" x14ac:dyDescent="0.3">
      <c r="B101" s="846"/>
      <c r="C101" s="3" t="str">
        <f t="shared" si="12"/>
        <v>Wtherm</v>
      </c>
      <c r="D101" s="4" t="s">
        <v>7</v>
      </c>
      <c r="E101" s="16" t="s">
        <v>79</v>
      </c>
      <c r="F101" s="4" t="s">
        <v>7</v>
      </c>
      <c r="G101" s="4">
        <v>75</v>
      </c>
      <c r="H101" s="4" t="s">
        <v>7</v>
      </c>
      <c r="I101" s="4">
        <v>240</v>
      </c>
      <c r="J101" s="4" t="s">
        <v>7</v>
      </c>
      <c r="K101" s="6">
        <v>2950</v>
      </c>
      <c r="L101" s="4" t="s">
        <v>7</v>
      </c>
      <c r="M101" s="7">
        <v>2</v>
      </c>
      <c r="N101" s="15" t="s">
        <v>8</v>
      </c>
      <c r="O101" s="665">
        <v>18.911070319913129</v>
      </c>
      <c r="P101" s="285">
        <f t="array" ref="P101">INDEX(Калькулятор!$H$43:$BF$43,MATCH(K101,Калькулятор!$H$41:$BF$41,0))</f>
        <v>884.5927999999999</v>
      </c>
      <c r="Q101" s="672">
        <v>27809.993734733394</v>
      </c>
      <c r="R101" s="672">
        <v>26317.142703282054</v>
      </c>
      <c r="S101" s="673">
        <f t="shared" si="17"/>
        <v>54127.136438015448</v>
      </c>
      <c r="T101" s="3" t="str">
        <f t="shared" si="13"/>
        <v>Wtherm</v>
      </c>
      <c r="U101" s="4" t="s">
        <v>7</v>
      </c>
      <c r="V101" s="16" t="s">
        <v>79</v>
      </c>
      <c r="W101" s="4" t="s">
        <v>7</v>
      </c>
      <c r="X101" s="4">
        <v>90</v>
      </c>
      <c r="Y101" s="4" t="s">
        <v>7</v>
      </c>
      <c r="Z101" s="4">
        <v>240</v>
      </c>
      <c r="AA101" s="4" t="s">
        <v>7</v>
      </c>
      <c r="AB101" s="6">
        <v>2950</v>
      </c>
      <c r="AC101" s="4" t="s">
        <v>7</v>
      </c>
      <c r="AD101" s="7">
        <v>2</v>
      </c>
      <c r="AE101" s="15" t="s">
        <v>8</v>
      </c>
      <c r="AF101" s="665">
        <v>19.624349893913127</v>
      </c>
      <c r="AG101" s="285">
        <f>INDEX(Калькулятор!$H$50:$BF$50,MATCH(AB101,Калькулятор!$H$41:$BF$41,0))</f>
        <v>1271.92</v>
      </c>
      <c r="AH101" s="672">
        <v>28706.687911323657</v>
      </c>
      <c r="AI101" s="672">
        <v>26317.142703282054</v>
      </c>
      <c r="AJ101" s="673">
        <f t="shared" si="21"/>
        <v>55023.830614605715</v>
      </c>
      <c r="AK101" s="3" t="str">
        <f t="shared" si="14"/>
        <v>Wtherm</v>
      </c>
      <c r="AL101" s="4" t="s">
        <v>7</v>
      </c>
      <c r="AM101" s="16" t="s">
        <v>79</v>
      </c>
      <c r="AN101" s="4" t="s">
        <v>7</v>
      </c>
      <c r="AO101" s="4">
        <v>110</v>
      </c>
      <c r="AP101" s="4" t="s">
        <v>7</v>
      </c>
      <c r="AQ101" s="4">
        <v>240</v>
      </c>
      <c r="AR101" s="4" t="s">
        <v>7</v>
      </c>
      <c r="AS101" s="6">
        <v>2950</v>
      </c>
      <c r="AT101" s="4" t="s">
        <v>7</v>
      </c>
      <c r="AU101" s="7">
        <v>2</v>
      </c>
      <c r="AV101" s="15" t="s">
        <v>8</v>
      </c>
      <c r="AW101" s="665">
        <v>20.575389325913129</v>
      </c>
      <c r="AX101" s="285">
        <f>INDEX(Калькулятор!$H$57:$BF$57,MATCH(AS101,Калькулятор!$H$41:$BF$41,0))</f>
        <v>1541.0546554456703</v>
      </c>
      <c r="AY101" s="672">
        <v>29932.467646777335</v>
      </c>
      <c r="AZ101" s="672">
        <v>26317.142703282054</v>
      </c>
      <c r="BA101" s="673">
        <f t="shared" si="18"/>
        <v>56249.610350059389</v>
      </c>
      <c r="BB101" s="3" t="str">
        <f t="shared" si="15"/>
        <v>Wtherm</v>
      </c>
      <c r="BC101" s="4" t="s">
        <v>7</v>
      </c>
      <c r="BD101" s="16" t="s">
        <v>79</v>
      </c>
      <c r="BE101" s="4" t="s">
        <v>7</v>
      </c>
      <c r="BF101" s="4">
        <v>140</v>
      </c>
      <c r="BG101" s="4" t="s">
        <v>7</v>
      </c>
      <c r="BH101" s="4">
        <v>240</v>
      </c>
      <c r="BI101" s="4" t="s">
        <v>7</v>
      </c>
      <c r="BJ101" s="6">
        <v>2950</v>
      </c>
      <c r="BK101" s="4" t="s">
        <v>7</v>
      </c>
      <c r="BL101" s="4">
        <v>4</v>
      </c>
      <c r="BM101" s="14" t="s">
        <v>9</v>
      </c>
      <c r="BN101" s="665">
        <v>25.070779303030356</v>
      </c>
      <c r="BO101" s="285">
        <f>INDEX(Калькулятор!$H$64:$BF$64,MATCH(BJ101,Калькулятор!$H$41:$BF$41,0))</f>
        <v>2333.0944891186396</v>
      </c>
      <c r="BP101" s="672">
        <v>45475.723411503597</v>
      </c>
      <c r="BQ101" s="672">
        <v>26317.142703282054</v>
      </c>
      <c r="BR101" s="673">
        <f t="shared" si="19"/>
        <v>71792.866114785647</v>
      </c>
      <c r="BS101" s="3" t="str">
        <f t="shared" si="16"/>
        <v>Wtherm</v>
      </c>
      <c r="BT101" s="4" t="s">
        <v>7</v>
      </c>
      <c r="BU101" s="16" t="s">
        <v>79</v>
      </c>
      <c r="BV101" s="4" t="s">
        <v>7</v>
      </c>
      <c r="BW101" s="4">
        <v>180</v>
      </c>
      <c r="BX101" s="4" t="s">
        <v>7</v>
      </c>
      <c r="BY101" s="4">
        <v>240</v>
      </c>
      <c r="BZ101" s="4" t="s">
        <v>7</v>
      </c>
      <c r="CA101" s="6">
        <v>2950</v>
      </c>
      <c r="CB101" s="4" t="s">
        <v>7</v>
      </c>
      <c r="CC101" s="4">
        <v>4</v>
      </c>
      <c r="CD101" s="14" t="s">
        <v>9</v>
      </c>
      <c r="CE101" s="665">
        <v>26.972858167030353</v>
      </c>
      <c r="CF101" s="285">
        <f>INDEX(Калькулятор!$H$78:$BF$78,MATCH(CA101,Калькулятор!$H$41:$BF$41,0))</f>
        <v>2671.5745186280801</v>
      </c>
      <c r="CG101" s="672">
        <v>47942.376632410953</v>
      </c>
      <c r="CH101" s="672">
        <v>26317.142703282054</v>
      </c>
      <c r="CI101" s="673">
        <f t="shared" si="20"/>
        <v>74259.51933569301</v>
      </c>
    </row>
    <row r="102" spans="2:87" ht="16.5" thickBot="1" x14ac:dyDescent="0.3">
      <c r="B102" s="847"/>
      <c r="C102" s="3" t="str">
        <f t="shared" si="12"/>
        <v>Wtherm</v>
      </c>
      <c r="D102" s="4" t="s">
        <v>7</v>
      </c>
      <c r="E102" s="16" t="s">
        <v>79</v>
      </c>
      <c r="F102" s="4" t="s">
        <v>7</v>
      </c>
      <c r="G102" s="4">
        <v>75</v>
      </c>
      <c r="H102" s="4" t="s">
        <v>7</v>
      </c>
      <c r="I102" s="4">
        <v>240</v>
      </c>
      <c r="J102" s="4" t="s">
        <v>7</v>
      </c>
      <c r="K102" s="5">
        <v>3000</v>
      </c>
      <c r="L102" s="4" t="s">
        <v>7</v>
      </c>
      <c r="M102" s="4">
        <v>2</v>
      </c>
      <c r="N102" s="14" t="s">
        <v>8</v>
      </c>
      <c r="O102" s="666">
        <v>19.201700034960346</v>
      </c>
      <c r="P102" s="286">
        <f t="array" ref="P102">INDEX(Калькулятор!$H$43:$BF$43,MATCH(K102,Калькулятор!$H$41:$BF$41,0))</f>
        <v>901.60419999999988</v>
      </c>
      <c r="Q102" s="674">
        <v>28242.480421700973</v>
      </c>
      <c r="R102" s="674">
        <v>26698.198045846158</v>
      </c>
      <c r="S102" s="675">
        <f t="shared" si="17"/>
        <v>54940.678467547128</v>
      </c>
      <c r="T102" s="3" t="str">
        <f t="shared" si="13"/>
        <v>Wtherm</v>
      </c>
      <c r="U102" s="4" t="s">
        <v>7</v>
      </c>
      <c r="V102" s="16" t="s">
        <v>79</v>
      </c>
      <c r="W102" s="4" t="s">
        <v>7</v>
      </c>
      <c r="X102" s="4">
        <v>90</v>
      </c>
      <c r="Y102" s="4" t="s">
        <v>7</v>
      </c>
      <c r="Z102" s="4">
        <v>240</v>
      </c>
      <c r="AA102" s="4" t="s">
        <v>7</v>
      </c>
      <c r="AB102" s="5">
        <v>3000</v>
      </c>
      <c r="AC102" s="4" t="s">
        <v>7</v>
      </c>
      <c r="AD102" s="4">
        <v>2</v>
      </c>
      <c r="AE102" s="14" t="s">
        <v>8</v>
      </c>
      <c r="AF102" s="666">
        <v>19.924493808960342</v>
      </c>
      <c r="AG102" s="286">
        <f>INDEX(Калькулятор!$H$50:$BF$50,MATCH(AB102,Калькулятор!$H$41:$BF$41,0))</f>
        <v>1296.3799999999999</v>
      </c>
      <c r="AH102" s="674">
        <v>29151.462843653739</v>
      </c>
      <c r="AI102" s="674">
        <v>26698.198045846158</v>
      </c>
      <c r="AJ102" s="675">
        <f t="shared" si="21"/>
        <v>55849.660889499894</v>
      </c>
      <c r="AK102" s="3" t="str">
        <f t="shared" si="14"/>
        <v>Wtherm</v>
      </c>
      <c r="AL102" s="4" t="s">
        <v>7</v>
      </c>
      <c r="AM102" s="16" t="s">
        <v>79</v>
      </c>
      <c r="AN102" s="4" t="s">
        <v>7</v>
      </c>
      <c r="AO102" s="4">
        <v>110</v>
      </c>
      <c r="AP102" s="4" t="s">
        <v>7</v>
      </c>
      <c r="AQ102" s="4">
        <v>240</v>
      </c>
      <c r="AR102" s="4" t="s">
        <v>7</v>
      </c>
      <c r="AS102" s="5">
        <v>3000</v>
      </c>
      <c r="AT102" s="4" t="s">
        <v>7</v>
      </c>
      <c r="AU102" s="4">
        <v>2</v>
      </c>
      <c r="AV102" s="14" t="s">
        <v>8</v>
      </c>
      <c r="AW102" s="666">
        <v>20.888218840960349</v>
      </c>
      <c r="AX102" s="286">
        <f>INDEX(Калькулятор!$H$57:$BF$57,MATCH(AS102,Калькулятор!$H$41:$BF$41,0))</f>
        <v>1570.6903218965483</v>
      </c>
      <c r="AY102" s="674">
        <v>30393.626906257421</v>
      </c>
      <c r="AZ102" s="674">
        <v>26698.198045846158</v>
      </c>
      <c r="BA102" s="675">
        <f t="shared" si="18"/>
        <v>57091.824952103576</v>
      </c>
      <c r="BB102" s="3" t="str">
        <f t="shared" si="15"/>
        <v>Wtherm</v>
      </c>
      <c r="BC102" s="4" t="s">
        <v>7</v>
      </c>
      <c r="BD102" s="16" t="s">
        <v>79</v>
      </c>
      <c r="BE102" s="4" t="s">
        <v>7</v>
      </c>
      <c r="BF102" s="4">
        <v>140</v>
      </c>
      <c r="BG102" s="4" t="s">
        <v>7</v>
      </c>
      <c r="BH102" s="4">
        <v>240</v>
      </c>
      <c r="BI102" s="4" t="s">
        <v>7</v>
      </c>
      <c r="BJ102" s="5">
        <v>3000</v>
      </c>
      <c r="BK102" s="4" t="s">
        <v>7</v>
      </c>
      <c r="BL102" s="4">
        <v>4</v>
      </c>
      <c r="BM102" s="14" t="s">
        <v>9</v>
      </c>
      <c r="BN102" s="666">
        <v>25.458507391653001</v>
      </c>
      <c r="BO102" s="286">
        <f>INDEX(Калькулятор!$H$64:$BF$64,MATCH(BJ102,Калькулятор!$H$41:$BF$41,0))</f>
        <v>2377.9616908324597</v>
      </c>
      <c r="BP102" s="674">
        <v>46210.548599605427</v>
      </c>
      <c r="BQ102" s="674">
        <v>26698.198045846158</v>
      </c>
      <c r="BR102" s="675">
        <f t="shared" si="19"/>
        <v>72908.746645451582</v>
      </c>
      <c r="BS102" s="3" t="str">
        <f t="shared" si="16"/>
        <v>Wtherm</v>
      </c>
      <c r="BT102" s="4" t="s">
        <v>7</v>
      </c>
      <c r="BU102" s="16" t="s">
        <v>79</v>
      </c>
      <c r="BV102" s="4" t="s">
        <v>7</v>
      </c>
      <c r="BW102" s="4">
        <v>180</v>
      </c>
      <c r="BX102" s="4" t="s">
        <v>7</v>
      </c>
      <c r="BY102" s="4">
        <v>240</v>
      </c>
      <c r="BZ102" s="4" t="s">
        <v>7</v>
      </c>
      <c r="CA102" s="5">
        <v>3000</v>
      </c>
      <c r="CB102" s="4" t="s">
        <v>7</v>
      </c>
      <c r="CC102" s="4">
        <v>4</v>
      </c>
      <c r="CD102" s="14" t="s">
        <v>9</v>
      </c>
      <c r="CE102" s="666">
        <v>27.385957455652996</v>
      </c>
      <c r="CF102" s="286">
        <f>INDEX(Калькулятор!$H$78:$BF$78,MATCH(CA102,Калькулятор!$H$41:$BF$41,0))</f>
        <v>2722.9509516786202</v>
      </c>
      <c r="CG102" s="674">
        <v>48709.970474812792</v>
      </c>
      <c r="CH102" s="674">
        <v>26698.198045846158</v>
      </c>
      <c r="CI102" s="675">
        <f t="shared" si="20"/>
        <v>75408.168520658946</v>
      </c>
    </row>
    <row r="103" spans="2:87" ht="16.5" thickBot="1" x14ac:dyDescent="0.3">
      <c r="O103" s="669"/>
      <c r="P103"/>
      <c r="Q103" s="676"/>
      <c r="R103" s="676"/>
      <c r="S103" s="676"/>
      <c r="AF103"/>
      <c r="AG103"/>
      <c r="AH103" s="676"/>
      <c r="AI103" s="676"/>
      <c r="AJ103" s="676"/>
      <c r="AW103"/>
      <c r="AX103"/>
      <c r="AY103" s="676"/>
      <c r="AZ103" s="676"/>
      <c r="BA103" s="676"/>
      <c r="BN103"/>
      <c r="BO103"/>
      <c r="BP103" s="676"/>
      <c r="BQ103" s="676"/>
      <c r="BR103" s="676"/>
      <c r="CE103"/>
      <c r="CF103"/>
      <c r="CG103" s="676"/>
      <c r="CH103" s="676"/>
      <c r="CI103" s="676"/>
    </row>
    <row r="104" spans="2:87" ht="16.5" customHeight="1" thickBot="1" x14ac:dyDescent="0.3">
      <c r="B104" s="845" t="s">
        <v>11</v>
      </c>
      <c r="C104" s="3" t="str">
        <f>$B$3</f>
        <v>Wtherm</v>
      </c>
      <c r="D104" s="4" t="s">
        <v>7</v>
      </c>
      <c r="E104" s="16" t="s">
        <v>79</v>
      </c>
      <c r="F104" s="4" t="s">
        <v>7</v>
      </c>
      <c r="G104" s="4">
        <v>75</v>
      </c>
      <c r="H104" s="4" t="s">
        <v>7</v>
      </c>
      <c r="I104" s="4">
        <v>290</v>
      </c>
      <c r="J104" s="4" t="s">
        <v>7</v>
      </c>
      <c r="K104" s="5">
        <v>600</v>
      </c>
      <c r="L104" s="4" t="s">
        <v>7</v>
      </c>
      <c r="M104" s="4">
        <v>3</v>
      </c>
      <c r="N104" s="14" t="s">
        <v>8</v>
      </c>
      <c r="O104" s="664">
        <v>5.3530575476514288</v>
      </c>
      <c r="P104" s="284">
        <f>INDEX(Калькулятор!$H$45:$BF$45,MATCH(K104,Калькулятор!$H$41:$BF$41,0))</f>
        <v>115.49215238604</v>
      </c>
      <c r="Q104" s="670">
        <v>8795.6609164299025</v>
      </c>
      <c r="R104" s="670">
        <v>6542.746921615385</v>
      </c>
      <c r="S104" s="671">
        <f t="shared" ref="S104:S146" si="22">Q104+R104</f>
        <v>15338.407838045288</v>
      </c>
      <c r="T104" s="3" t="str">
        <f>$B$3</f>
        <v>Wtherm</v>
      </c>
      <c r="U104" s="4" t="s">
        <v>7</v>
      </c>
      <c r="V104" s="16" t="s">
        <v>79</v>
      </c>
      <c r="W104" s="4" t="s">
        <v>7</v>
      </c>
      <c r="X104" s="4">
        <v>90</v>
      </c>
      <c r="Y104" s="4" t="s">
        <v>7</v>
      </c>
      <c r="Z104" s="4">
        <v>290</v>
      </c>
      <c r="AA104" s="4" t="s">
        <v>7</v>
      </c>
      <c r="AB104" s="5">
        <v>600</v>
      </c>
      <c r="AC104" s="4" t="s">
        <v>7</v>
      </c>
      <c r="AD104" s="4">
        <v>3</v>
      </c>
      <c r="AE104" s="14" t="s">
        <v>8</v>
      </c>
      <c r="AF104" s="664">
        <v>5.5734064196514286</v>
      </c>
      <c r="AG104" s="284">
        <f>INDEX(Калькулятор!$H$52:$BF$52,MATCH(AB104,Калькулятор!$H$41:$BF$41,0))</f>
        <v>161.80629149399999</v>
      </c>
      <c r="AH104" s="670">
        <v>9072.9213065890399</v>
      </c>
      <c r="AI104" s="670">
        <v>6542.746921615385</v>
      </c>
      <c r="AJ104" s="671">
        <f t="shared" ref="AJ104:AJ135" si="23">AH104+AI104</f>
        <v>15615.668228204424</v>
      </c>
      <c r="AK104" s="3" t="str">
        <f>$B$3</f>
        <v>Wtherm</v>
      </c>
      <c r="AL104" s="4" t="s">
        <v>7</v>
      </c>
      <c r="AM104" s="16" t="s">
        <v>79</v>
      </c>
      <c r="AN104" s="4" t="s">
        <v>7</v>
      </c>
      <c r="AO104" s="4">
        <v>110</v>
      </c>
      <c r="AP104" s="4" t="s">
        <v>7</v>
      </c>
      <c r="AQ104" s="4">
        <v>290</v>
      </c>
      <c r="AR104" s="4" t="s">
        <v>7</v>
      </c>
      <c r="AS104" s="5">
        <v>600</v>
      </c>
      <c r="AT104" s="4" t="s">
        <v>7</v>
      </c>
      <c r="AU104" s="4">
        <v>3</v>
      </c>
      <c r="AV104" s="14" t="s">
        <v>8</v>
      </c>
      <c r="AW104" s="664">
        <v>5.8672049156514285</v>
      </c>
      <c r="AX104" s="284">
        <f>INDEX(Калькулятор!$H$59:$BF$59,MATCH(AS104,Калькулятор!$H$41:$BF$41,0))</f>
        <v>193.77384702618906</v>
      </c>
      <c r="AY104" s="670">
        <v>9472.7893268012213</v>
      </c>
      <c r="AZ104" s="670">
        <v>6542.746921615385</v>
      </c>
      <c r="BA104" s="671">
        <f t="shared" ref="BA104:BA146" si="24">AY104+AZ104</f>
        <v>16015.536248416607</v>
      </c>
      <c r="BB104" s="3" t="str">
        <f>$B$3</f>
        <v>Wtherm</v>
      </c>
      <c r="BC104" s="4" t="s">
        <v>7</v>
      </c>
      <c r="BD104" s="16" t="s">
        <v>79</v>
      </c>
      <c r="BE104" s="4" t="s">
        <v>7</v>
      </c>
      <c r="BF104" s="4">
        <v>140</v>
      </c>
      <c r="BG104" s="4" t="s">
        <v>7</v>
      </c>
      <c r="BH104" s="4">
        <v>290</v>
      </c>
      <c r="BI104" s="4" t="s">
        <v>7</v>
      </c>
      <c r="BJ104" s="5">
        <v>600</v>
      </c>
      <c r="BK104" s="4" t="s">
        <v>7</v>
      </c>
      <c r="BL104" s="4">
        <v>6</v>
      </c>
      <c r="BM104" s="14" t="s">
        <v>12</v>
      </c>
      <c r="BN104" s="664">
        <v>7.0256296662597819</v>
      </c>
      <c r="BO104" s="284">
        <f>INDEX(Калькулятор!$H$66:$BF$66,MATCH(BJ104,Калькулятор!$H$41:$BF$41,0))</f>
        <v>278.75375999999994</v>
      </c>
      <c r="BP104" s="670">
        <v>13091.305852717838</v>
      </c>
      <c r="BQ104" s="670">
        <v>6542.746921615385</v>
      </c>
      <c r="BR104" s="671">
        <f t="shared" ref="BR104:BR146" si="25">BP104+BQ104</f>
        <v>19634.052774333224</v>
      </c>
      <c r="BS104" s="3" t="str">
        <f>$B$3</f>
        <v>Wtherm</v>
      </c>
      <c r="BT104" s="4" t="s">
        <v>7</v>
      </c>
      <c r="BU104" s="16" t="s">
        <v>79</v>
      </c>
      <c r="BV104" s="4" t="s">
        <v>7</v>
      </c>
      <c r="BW104" s="4">
        <v>180</v>
      </c>
      <c r="BX104" s="4" t="s">
        <v>7</v>
      </c>
      <c r="BY104" s="4">
        <v>290</v>
      </c>
      <c r="BZ104" s="4" t="s">
        <v>7</v>
      </c>
      <c r="CA104" s="5">
        <v>600</v>
      </c>
      <c r="CB104" s="4" t="s">
        <v>7</v>
      </c>
      <c r="CC104" s="4">
        <v>6</v>
      </c>
      <c r="CD104" s="14" t="s">
        <v>12</v>
      </c>
      <c r="CE104" s="664">
        <v>7.6132266582597818</v>
      </c>
      <c r="CF104" s="284">
        <f>INDEX(Калькулятор!$H$80:$BF$80,MATCH(CA104,Калькулятор!$H$41:$BF$41,0))</f>
        <v>319.19472000000007</v>
      </c>
      <c r="CG104" s="670">
        <v>13860.854393142205</v>
      </c>
      <c r="CH104" s="670">
        <v>6542.746921615385</v>
      </c>
      <c r="CI104" s="671">
        <f t="shared" ref="CI104:CI146" si="26">CG104+CH104</f>
        <v>20403.60131475759</v>
      </c>
    </row>
    <row r="105" spans="2:87" ht="16.5" thickBot="1" x14ac:dyDescent="0.3">
      <c r="B105" s="846"/>
      <c r="C105" s="3" t="str">
        <f t="shared" ref="C105:C152" si="27">$B$3</f>
        <v>Wtherm</v>
      </c>
      <c r="D105" s="4" t="s">
        <v>7</v>
      </c>
      <c r="E105" s="16" t="s">
        <v>79</v>
      </c>
      <c r="F105" s="4" t="s">
        <v>7</v>
      </c>
      <c r="G105" s="4">
        <v>75</v>
      </c>
      <c r="H105" s="4" t="s">
        <v>7</v>
      </c>
      <c r="I105" s="4">
        <v>290</v>
      </c>
      <c r="J105" s="4" t="s">
        <v>7</v>
      </c>
      <c r="K105" s="6">
        <v>650</v>
      </c>
      <c r="L105" s="4" t="s">
        <v>7</v>
      </c>
      <c r="M105" s="4">
        <v>3</v>
      </c>
      <c r="N105" s="15" t="s">
        <v>8</v>
      </c>
      <c r="O105" s="665">
        <v>5.7061219776914909</v>
      </c>
      <c r="P105" s="285">
        <f>INDEX(Калькулятор!$H$45:$BF$45,MATCH(K105,Калькулятор!$H$41:$BF$41,0))</f>
        <v>138.59058286324799</v>
      </c>
      <c r="Q105" s="672">
        <v>9365.8711512833543</v>
      </c>
      <c r="R105" s="672">
        <v>6996.0143395000005</v>
      </c>
      <c r="S105" s="673">
        <f t="shared" si="22"/>
        <v>16361.885490783356</v>
      </c>
      <c r="T105" s="3" t="str">
        <f t="shared" ref="T105:T152" si="28">$B$3</f>
        <v>Wtherm</v>
      </c>
      <c r="U105" s="4" t="s">
        <v>7</v>
      </c>
      <c r="V105" s="16" t="s">
        <v>79</v>
      </c>
      <c r="W105" s="4" t="s">
        <v>7</v>
      </c>
      <c r="X105" s="4">
        <v>90</v>
      </c>
      <c r="Y105" s="4" t="s">
        <v>7</v>
      </c>
      <c r="Z105" s="4">
        <v>290</v>
      </c>
      <c r="AA105" s="4" t="s">
        <v>7</v>
      </c>
      <c r="AB105" s="6">
        <v>650</v>
      </c>
      <c r="AC105" s="4" t="s">
        <v>7</v>
      </c>
      <c r="AD105" s="4">
        <v>3</v>
      </c>
      <c r="AE105" s="15" t="s">
        <v>8</v>
      </c>
      <c r="AF105" s="665">
        <v>5.9359850496914897</v>
      </c>
      <c r="AG105" s="285">
        <f>INDEX(Калькулятор!$H$52:$BF$52,MATCH(AB105,Калькулятор!$H$41:$BF$41,0))</f>
        <v>194.16754979279997</v>
      </c>
      <c r="AH105" s="672">
        <v>9655.059606804989</v>
      </c>
      <c r="AI105" s="672">
        <v>6996.0143395000005</v>
      </c>
      <c r="AJ105" s="673">
        <f t="shared" si="23"/>
        <v>16651.07394630499</v>
      </c>
      <c r="AK105" s="3" t="str">
        <f t="shared" ref="AK105:AK152" si="29">$B$3</f>
        <v>Wtherm</v>
      </c>
      <c r="AL105" s="4" t="s">
        <v>7</v>
      </c>
      <c r="AM105" s="16" t="s">
        <v>79</v>
      </c>
      <c r="AN105" s="4" t="s">
        <v>7</v>
      </c>
      <c r="AO105" s="4">
        <v>110</v>
      </c>
      <c r="AP105" s="4" t="s">
        <v>7</v>
      </c>
      <c r="AQ105" s="4">
        <v>290</v>
      </c>
      <c r="AR105" s="4" t="s">
        <v>7</v>
      </c>
      <c r="AS105" s="6">
        <v>650</v>
      </c>
      <c r="AT105" s="4" t="s">
        <v>7</v>
      </c>
      <c r="AU105" s="4">
        <v>3</v>
      </c>
      <c r="AV105" s="15" t="s">
        <v>8</v>
      </c>
      <c r="AW105" s="665">
        <v>6.2424691456914898</v>
      </c>
      <c r="AX105" s="285">
        <f>INDEX(Калькулятор!$H$59:$BF$59,MATCH(AS105,Калькулятор!$H$41:$BF$41,0))</f>
        <v>232.52861643142685</v>
      </c>
      <c r="AY105" s="672">
        <v>10070.831714167171</v>
      </c>
      <c r="AZ105" s="672">
        <v>6996.0143395000005</v>
      </c>
      <c r="BA105" s="673">
        <f t="shared" si="24"/>
        <v>17066.84605366717</v>
      </c>
      <c r="BB105" s="3" t="str">
        <f t="shared" ref="BB105:BB152" si="30">$B$3</f>
        <v>Wtherm</v>
      </c>
      <c r="BC105" s="4" t="s">
        <v>7</v>
      </c>
      <c r="BD105" s="16" t="s">
        <v>79</v>
      </c>
      <c r="BE105" s="4" t="s">
        <v>7</v>
      </c>
      <c r="BF105" s="4">
        <v>140</v>
      </c>
      <c r="BG105" s="4" t="s">
        <v>7</v>
      </c>
      <c r="BH105" s="4">
        <v>290</v>
      </c>
      <c r="BI105" s="4" t="s">
        <v>7</v>
      </c>
      <c r="BJ105" s="6">
        <v>650</v>
      </c>
      <c r="BK105" s="4" t="s">
        <v>7</v>
      </c>
      <c r="BL105" s="4">
        <v>6</v>
      </c>
      <c r="BM105" s="14" t="s">
        <v>12</v>
      </c>
      <c r="BN105" s="665">
        <v>7.5037275566629811</v>
      </c>
      <c r="BO105" s="285">
        <f>INDEX(Калькулятор!$H$66:$BF$66,MATCH(BJ105,Калькулятор!$H$41:$BF$41,0))</f>
        <v>334.50451199999992</v>
      </c>
      <c r="BP105" s="672">
        <v>14086.838527653899</v>
      </c>
      <c r="BQ105" s="672">
        <v>6996.0143395000005</v>
      </c>
      <c r="BR105" s="673">
        <f t="shared" si="25"/>
        <v>21082.852867153899</v>
      </c>
      <c r="BS105" s="3" t="str">
        <f t="shared" ref="BS105:BS152" si="31">$B$3</f>
        <v>Wtherm</v>
      </c>
      <c r="BT105" s="4" t="s">
        <v>7</v>
      </c>
      <c r="BU105" s="16" t="s">
        <v>79</v>
      </c>
      <c r="BV105" s="4" t="s">
        <v>7</v>
      </c>
      <c r="BW105" s="4">
        <v>180</v>
      </c>
      <c r="BX105" s="4" t="s">
        <v>7</v>
      </c>
      <c r="BY105" s="4">
        <v>290</v>
      </c>
      <c r="BZ105" s="4" t="s">
        <v>7</v>
      </c>
      <c r="CA105" s="6">
        <v>650</v>
      </c>
      <c r="CB105" s="4" t="s">
        <v>7</v>
      </c>
      <c r="CC105" s="4">
        <v>6</v>
      </c>
      <c r="CD105" s="14" t="s">
        <v>12</v>
      </c>
      <c r="CE105" s="665">
        <v>8.1166957486629823</v>
      </c>
      <c r="CF105" s="285">
        <f>INDEX(Калькулятор!$H$80:$BF$80,MATCH(CA105,Калькулятор!$H$41:$BF$41,0))</f>
        <v>383.0336640000001</v>
      </c>
      <c r="CG105" s="672">
        <v>14888.195242378266</v>
      </c>
      <c r="CH105" s="672">
        <v>6996.0143395000005</v>
      </c>
      <c r="CI105" s="673">
        <f t="shared" si="26"/>
        <v>21884.209581878265</v>
      </c>
    </row>
    <row r="106" spans="2:87" ht="16.5" thickBot="1" x14ac:dyDescent="0.3">
      <c r="B106" s="846"/>
      <c r="C106" s="3" t="str">
        <f t="shared" si="27"/>
        <v>Wtherm</v>
      </c>
      <c r="D106" s="4" t="s">
        <v>7</v>
      </c>
      <c r="E106" s="16" t="s">
        <v>79</v>
      </c>
      <c r="F106" s="4" t="s">
        <v>7</v>
      </c>
      <c r="G106" s="4">
        <v>75</v>
      </c>
      <c r="H106" s="4" t="s">
        <v>7</v>
      </c>
      <c r="I106" s="4">
        <v>290</v>
      </c>
      <c r="J106" s="4" t="s">
        <v>7</v>
      </c>
      <c r="K106" s="6">
        <v>700</v>
      </c>
      <c r="L106" s="4" t="s">
        <v>7</v>
      </c>
      <c r="M106" s="4">
        <v>3</v>
      </c>
      <c r="N106" s="15" t="s">
        <v>8</v>
      </c>
      <c r="O106" s="665">
        <v>6.0591864077315511</v>
      </c>
      <c r="P106" s="285">
        <f>INDEX(Калькулятор!$H$45:$BF$45,MATCH(K106,Калькулятор!$H$41:$BF$41,0))</f>
        <v>161.689013340456</v>
      </c>
      <c r="Q106" s="672">
        <v>9936.0813861368042</v>
      </c>
      <c r="R106" s="672">
        <v>7449.2817573846169</v>
      </c>
      <c r="S106" s="673">
        <f t="shared" si="22"/>
        <v>17385.363143521419</v>
      </c>
      <c r="T106" s="3" t="str">
        <f t="shared" si="28"/>
        <v>Wtherm</v>
      </c>
      <c r="U106" s="4" t="s">
        <v>7</v>
      </c>
      <c r="V106" s="16" t="s">
        <v>79</v>
      </c>
      <c r="W106" s="4" t="s">
        <v>7</v>
      </c>
      <c r="X106" s="4">
        <v>90</v>
      </c>
      <c r="Y106" s="4" t="s">
        <v>7</v>
      </c>
      <c r="Z106" s="4">
        <v>290</v>
      </c>
      <c r="AA106" s="4" t="s">
        <v>7</v>
      </c>
      <c r="AB106" s="6">
        <v>700</v>
      </c>
      <c r="AC106" s="4" t="s">
        <v>7</v>
      </c>
      <c r="AD106" s="4">
        <v>3</v>
      </c>
      <c r="AE106" s="15" t="s">
        <v>8</v>
      </c>
      <c r="AF106" s="665">
        <v>6.2985636797315516</v>
      </c>
      <c r="AG106" s="285">
        <f>INDEX(Калькулятор!$H$52:$BF$52,MATCH(AB106,Калькулятор!$H$41:$BF$41,0))</f>
        <v>226.52880809159998</v>
      </c>
      <c r="AH106" s="672">
        <v>10237.19790702094</v>
      </c>
      <c r="AI106" s="672">
        <v>7449.2817573846169</v>
      </c>
      <c r="AJ106" s="673">
        <f t="shared" si="23"/>
        <v>17686.479664405557</v>
      </c>
      <c r="AK106" s="3" t="str">
        <f t="shared" si="29"/>
        <v>Wtherm</v>
      </c>
      <c r="AL106" s="4" t="s">
        <v>7</v>
      </c>
      <c r="AM106" s="16" t="s">
        <v>79</v>
      </c>
      <c r="AN106" s="4" t="s">
        <v>7</v>
      </c>
      <c r="AO106" s="4">
        <v>110</v>
      </c>
      <c r="AP106" s="4" t="s">
        <v>7</v>
      </c>
      <c r="AQ106" s="4">
        <v>290</v>
      </c>
      <c r="AR106" s="4" t="s">
        <v>7</v>
      </c>
      <c r="AS106" s="6">
        <v>700</v>
      </c>
      <c r="AT106" s="4" t="s">
        <v>7</v>
      </c>
      <c r="AU106" s="4">
        <v>3</v>
      </c>
      <c r="AV106" s="15" t="s">
        <v>8</v>
      </c>
      <c r="AW106" s="665">
        <v>6.6177333757315502</v>
      </c>
      <c r="AX106" s="285">
        <f>INDEX(Калькулятор!$H$59:$BF$59,MATCH(AS106,Калькулятор!$H$41:$BF$41,0))</f>
        <v>271.28338583666465</v>
      </c>
      <c r="AY106" s="672">
        <v>10668.874101533122</v>
      </c>
      <c r="AZ106" s="672">
        <v>7449.2817573846169</v>
      </c>
      <c r="BA106" s="673">
        <f t="shared" si="24"/>
        <v>18118.155858917737</v>
      </c>
      <c r="BB106" s="3" t="str">
        <f t="shared" si="30"/>
        <v>Wtherm</v>
      </c>
      <c r="BC106" s="4" t="s">
        <v>7</v>
      </c>
      <c r="BD106" s="16" t="s">
        <v>79</v>
      </c>
      <c r="BE106" s="4" t="s">
        <v>7</v>
      </c>
      <c r="BF106" s="4">
        <v>140</v>
      </c>
      <c r="BG106" s="4" t="s">
        <v>7</v>
      </c>
      <c r="BH106" s="4">
        <v>290</v>
      </c>
      <c r="BI106" s="4" t="s">
        <v>7</v>
      </c>
      <c r="BJ106" s="6">
        <v>700</v>
      </c>
      <c r="BK106" s="4" t="s">
        <v>7</v>
      </c>
      <c r="BL106" s="4">
        <v>6</v>
      </c>
      <c r="BM106" s="14" t="s">
        <v>12</v>
      </c>
      <c r="BN106" s="665">
        <v>7.9818254470661802</v>
      </c>
      <c r="BO106" s="285">
        <f>INDEX(Калькулятор!$H$66:$BF$66,MATCH(BJ106,Калькулятор!$H$41:$BF$41,0))</f>
        <v>390.2552639999999</v>
      </c>
      <c r="BP106" s="672">
        <v>15082.371202589964</v>
      </c>
      <c r="BQ106" s="672">
        <v>7449.2817573846169</v>
      </c>
      <c r="BR106" s="673">
        <f t="shared" si="25"/>
        <v>22531.652959974581</v>
      </c>
      <c r="BS106" s="3" t="str">
        <f t="shared" si="31"/>
        <v>Wtherm</v>
      </c>
      <c r="BT106" s="4" t="s">
        <v>7</v>
      </c>
      <c r="BU106" s="16" t="s">
        <v>79</v>
      </c>
      <c r="BV106" s="4" t="s">
        <v>7</v>
      </c>
      <c r="BW106" s="4">
        <v>180</v>
      </c>
      <c r="BX106" s="4" t="s">
        <v>7</v>
      </c>
      <c r="BY106" s="4">
        <v>290</v>
      </c>
      <c r="BZ106" s="4" t="s">
        <v>7</v>
      </c>
      <c r="CA106" s="6">
        <v>700</v>
      </c>
      <c r="CB106" s="4" t="s">
        <v>7</v>
      </c>
      <c r="CC106" s="4">
        <v>6</v>
      </c>
      <c r="CD106" s="14" t="s">
        <v>12</v>
      </c>
      <c r="CE106" s="665">
        <v>8.6201648390661791</v>
      </c>
      <c r="CF106" s="285">
        <f>INDEX(Калькулятор!$H$80:$BF$80,MATCH(CA106,Калькулятор!$H$41:$BF$41,0))</f>
        <v>446.87260800000007</v>
      </c>
      <c r="CG106" s="672">
        <v>15915.536091614325</v>
      </c>
      <c r="CH106" s="672">
        <v>7449.2817573846169</v>
      </c>
      <c r="CI106" s="673">
        <f t="shared" si="26"/>
        <v>23364.817848998944</v>
      </c>
    </row>
    <row r="107" spans="2:87" ht="16.5" thickBot="1" x14ac:dyDescent="0.3">
      <c r="B107" s="846"/>
      <c r="C107" s="3" t="str">
        <f t="shared" si="27"/>
        <v>Wtherm</v>
      </c>
      <c r="D107" s="4" t="s">
        <v>7</v>
      </c>
      <c r="E107" s="16" t="s">
        <v>79</v>
      </c>
      <c r="F107" s="4" t="s">
        <v>7</v>
      </c>
      <c r="G107" s="4">
        <v>75</v>
      </c>
      <c r="H107" s="4" t="s">
        <v>7</v>
      </c>
      <c r="I107" s="4">
        <v>290</v>
      </c>
      <c r="J107" s="4" t="s">
        <v>7</v>
      </c>
      <c r="K107" s="6">
        <v>750</v>
      </c>
      <c r="L107" s="4" t="s">
        <v>7</v>
      </c>
      <c r="M107" s="4">
        <v>3</v>
      </c>
      <c r="N107" s="15" t="s">
        <v>8</v>
      </c>
      <c r="O107" s="665">
        <v>6.4122508377716123</v>
      </c>
      <c r="P107" s="285">
        <f>INDEX(Калькулятор!$H$45:$BF$45,MATCH(K107,Калькулятор!$H$41:$BF$41,0))</f>
        <v>184.78744381766401</v>
      </c>
      <c r="Q107" s="672">
        <v>10506.291620990254</v>
      </c>
      <c r="R107" s="672">
        <v>7902.5491752692315</v>
      </c>
      <c r="S107" s="673">
        <f t="shared" si="22"/>
        <v>18408.840796259487</v>
      </c>
      <c r="T107" s="3" t="str">
        <f t="shared" si="28"/>
        <v>Wtherm</v>
      </c>
      <c r="U107" s="4" t="s">
        <v>7</v>
      </c>
      <c r="V107" s="16" t="s">
        <v>79</v>
      </c>
      <c r="W107" s="4" t="s">
        <v>7</v>
      </c>
      <c r="X107" s="4">
        <v>90</v>
      </c>
      <c r="Y107" s="4" t="s">
        <v>7</v>
      </c>
      <c r="Z107" s="4">
        <v>290</v>
      </c>
      <c r="AA107" s="4" t="s">
        <v>7</v>
      </c>
      <c r="AB107" s="6">
        <v>750</v>
      </c>
      <c r="AC107" s="4" t="s">
        <v>7</v>
      </c>
      <c r="AD107" s="4">
        <v>3</v>
      </c>
      <c r="AE107" s="15" t="s">
        <v>8</v>
      </c>
      <c r="AF107" s="665">
        <v>6.6611423097716109</v>
      </c>
      <c r="AG107" s="285">
        <f>INDEX(Калькулятор!$H$52:$BF$52,MATCH(AB107,Калькулятор!$H$41:$BF$41,0))</f>
        <v>258.89006639040002</v>
      </c>
      <c r="AH107" s="672">
        <v>10819.336207236889</v>
      </c>
      <c r="AI107" s="672">
        <v>7902.5491752692315</v>
      </c>
      <c r="AJ107" s="673">
        <f t="shared" si="23"/>
        <v>18721.88538250612</v>
      </c>
      <c r="AK107" s="3" t="str">
        <f t="shared" si="29"/>
        <v>Wtherm</v>
      </c>
      <c r="AL107" s="4" t="s">
        <v>7</v>
      </c>
      <c r="AM107" s="16" t="s">
        <v>79</v>
      </c>
      <c r="AN107" s="4" t="s">
        <v>7</v>
      </c>
      <c r="AO107" s="4">
        <v>110</v>
      </c>
      <c r="AP107" s="4" t="s">
        <v>7</v>
      </c>
      <c r="AQ107" s="4">
        <v>290</v>
      </c>
      <c r="AR107" s="4" t="s">
        <v>7</v>
      </c>
      <c r="AS107" s="6">
        <v>750</v>
      </c>
      <c r="AT107" s="4" t="s">
        <v>7</v>
      </c>
      <c r="AU107" s="4">
        <v>3</v>
      </c>
      <c r="AV107" s="15" t="s">
        <v>8</v>
      </c>
      <c r="AW107" s="665">
        <v>6.9929976057716132</v>
      </c>
      <c r="AX107" s="285">
        <f>INDEX(Калькулятор!$H$59:$BF$59,MATCH(AS107,Калькулятор!$H$41:$BF$41,0))</f>
        <v>310.03815524190253</v>
      </c>
      <c r="AY107" s="672">
        <v>11266.916488899073</v>
      </c>
      <c r="AZ107" s="672">
        <v>7902.5491752692315</v>
      </c>
      <c r="BA107" s="673">
        <f t="shared" si="24"/>
        <v>19169.465664168303</v>
      </c>
      <c r="BB107" s="3" t="str">
        <f t="shared" si="30"/>
        <v>Wtherm</v>
      </c>
      <c r="BC107" s="4" t="s">
        <v>7</v>
      </c>
      <c r="BD107" s="16" t="s">
        <v>79</v>
      </c>
      <c r="BE107" s="4" t="s">
        <v>7</v>
      </c>
      <c r="BF107" s="4">
        <v>140</v>
      </c>
      <c r="BG107" s="4" t="s">
        <v>7</v>
      </c>
      <c r="BH107" s="4">
        <v>290</v>
      </c>
      <c r="BI107" s="4" t="s">
        <v>7</v>
      </c>
      <c r="BJ107" s="6">
        <v>750</v>
      </c>
      <c r="BK107" s="4" t="s">
        <v>7</v>
      </c>
      <c r="BL107" s="4">
        <v>6</v>
      </c>
      <c r="BM107" s="14" t="s">
        <v>12</v>
      </c>
      <c r="BN107" s="665">
        <v>8.4599233374693785</v>
      </c>
      <c r="BO107" s="285">
        <f>INDEX(Калькулятор!$H$66:$BF$66,MATCH(BJ107,Калькулятор!$H$41:$BF$41,0))</f>
        <v>446.00601599999993</v>
      </c>
      <c r="BP107" s="672">
        <v>16077.903877526025</v>
      </c>
      <c r="BQ107" s="672">
        <v>7902.5491752692315</v>
      </c>
      <c r="BR107" s="673">
        <f t="shared" si="25"/>
        <v>23980.453052795256</v>
      </c>
      <c r="BS107" s="3" t="str">
        <f t="shared" si="31"/>
        <v>Wtherm</v>
      </c>
      <c r="BT107" s="4" t="s">
        <v>7</v>
      </c>
      <c r="BU107" s="16" t="s">
        <v>79</v>
      </c>
      <c r="BV107" s="4" t="s">
        <v>7</v>
      </c>
      <c r="BW107" s="4">
        <v>180</v>
      </c>
      <c r="BX107" s="4" t="s">
        <v>7</v>
      </c>
      <c r="BY107" s="4">
        <v>290</v>
      </c>
      <c r="BZ107" s="4" t="s">
        <v>7</v>
      </c>
      <c r="CA107" s="6">
        <v>750</v>
      </c>
      <c r="CB107" s="4" t="s">
        <v>7</v>
      </c>
      <c r="CC107" s="4">
        <v>6</v>
      </c>
      <c r="CD107" s="14" t="s">
        <v>12</v>
      </c>
      <c r="CE107" s="665">
        <v>9.1236339294693796</v>
      </c>
      <c r="CF107" s="285">
        <f>INDEX(Калькулятор!$H$80:$BF$80,MATCH(CA107,Калькулятор!$H$41:$BF$41,0))</f>
        <v>510.71155200000015</v>
      </c>
      <c r="CG107" s="672">
        <v>16942.87694085039</v>
      </c>
      <c r="CH107" s="672">
        <v>7902.5491752692315</v>
      </c>
      <c r="CI107" s="673">
        <f t="shared" si="26"/>
        <v>24845.426116119623</v>
      </c>
    </row>
    <row r="108" spans="2:87" ht="16.5" thickBot="1" x14ac:dyDescent="0.3">
      <c r="B108" s="846"/>
      <c r="C108" s="3" t="str">
        <f t="shared" si="27"/>
        <v>Wtherm</v>
      </c>
      <c r="D108" s="4" t="s">
        <v>7</v>
      </c>
      <c r="E108" s="16" t="s">
        <v>79</v>
      </c>
      <c r="F108" s="4" t="s">
        <v>7</v>
      </c>
      <c r="G108" s="4">
        <v>75</v>
      </c>
      <c r="H108" s="4" t="s">
        <v>7</v>
      </c>
      <c r="I108" s="4">
        <v>290</v>
      </c>
      <c r="J108" s="4" t="s">
        <v>7</v>
      </c>
      <c r="K108" s="6">
        <v>800</v>
      </c>
      <c r="L108" s="4" t="s">
        <v>7</v>
      </c>
      <c r="M108" s="4">
        <v>3</v>
      </c>
      <c r="N108" s="15" t="s">
        <v>8</v>
      </c>
      <c r="O108" s="665">
        <v>6.7964232678116741</v>
      </c>
      <c r="P108" s="285">
        <f>INDEX(Калькулятор!$H$45:$BF$45,MATCH(K108,Калькулятор!$H$41:$BF$41,0))</f>
        <v>207.88587429487202</v>
      </c>
      <c r="Q108" s="672">
        <v>11076.501855843702</v>
      </c>
      <c r="R108" s="672">
        <v>8585.8165931538479</v>
      </c>
      <c r="S108" s="673">
        <f t="shared" si="22"/>
        <v>19662.31844899755</v>
      </c>
      <c r="T108" s="3" t="str">
        <f t="shared" si="28"/>
        <v>Wtherm</v>
      </c>
      <c r="U108" s="4" t="s">
        <v>7</v>
      </c>
      <c r="V108" s="16" t="s">
        <v>79</v>
      </c>
      <c r="W108" s="4" t="s">
        <v>7</v>
      </c>
      <c r="X108" s="4">
        <v>90</v>
      </c>
      <c r="Y108" s="4" t="s">
        <v>7</v>
      </c>
      <c r="Z108" s="4">
        <v>290</v>
      </c>
      <c r="AA108" s="4" t="s">
        <v>7</v>
      </c>
      <c r="AB108" s="6">
        <v>800</v>
      </c>
      <c r="AC108" s="4" t="s">
        <v>7</v>
      </c>
      <c r="AD108" s="4">
        <v>3</v>
      </c>
      <c r="AE108" s="15" t="s">
        <v>8</v>
      </c>
      <c r="AF108" s="665">
        <v>7.0548289398116726</v>
      </c>
      <c r="AG108" s="285">
        <f>INDEX(Калькулятор!$H$52:$BF$52,MATCH(AB108,Калькулятор!$H$41:$BF$41,0))</f>
        <v>291.25132468919998</v>
      </c>
      <c r="AH108" s="672">
        <v>11401.474507452838</v>
      </c>
      <c r="AI108" s="672">
        <v>8585.8165931538479</v>
      </c>
      <c r="AJ108" s="673">
        <f t="shared" si="23"/>
        <v>19987.291100606686</v>
      </c>
      <c r="AK108" s="3" t="str">
        <f t="shared" si="29"/>
        <v>Wtherm</v>
      </c>
      <c r="AL108" s="4" t="s">
        <v>7</v>
      </c>
      <c r="AM108" s="16" t="s">
        <v>79</v>
      </c>
      <c r="AN108" s="4" t="s">
        <v>7</v>
      </c>
      <c r="AO108" s="4">
        <v>110</v>
      </c>
      <c r="AP108" s="4" t="s">
        <v>7</v>
      </c>
      <c r="AQ108" s="4">
        <v>290</v>
      </c>
      <c r="AR108" s="4" t="s">
        <v>7</v>
      </c>
      <c r="AS108" s="6">
        <v>800</v>
      </c>
      <c r="AT108" s="4" t="s">
        <v>7</v>
      </c>
      <c r="AU108" s="4">
        <v>3</v>
      </c>
      <c r="AV108" s="15" t="s">
        <v>8</v>
      </c>
      <c r="AW108" s="665">
        <v>7.3993698358116742</v>
      </c>
      <c r="AX108" s="285">
        <f>INDEX(Калькулятор!$H$59:$BF$59,MATCH(AS108,Калькулятор!$H$41:$BF$41,0))</f>
        <v>348.7929246471403</v>
      </c>
      <c r="AY108" s="672">
        <v>11864.95887626502</v>
      </c>
      <c r="AZ108" s="672">
        <v>8585.8165931538479</v>
      </c>
      <c r="BA108" s="673">
        <f t="shared" si="24"/>
        <v>20450.77546941887</v>
      </c>
      <c r="BB108" s="3" t="str">
        <f t="shared" si="30"/>
        <v>Wtherm</v>
      </c>
      <c r="BC108" s="4" t="s">
        <v>7</v>
      </c>
      <c r="BD108" s="16" t="s">
        <v>79</v>
      </c>
      <c r="BE108" s="4" t="s">
        <v>7</v>
      </c>
      <c r="BF108" s="4">
        <v>140</v>
      </c>
      <c r="BG108" s="4" t="s">
        <v>7</v>
      </c>
      <c r="BH108" s="4">
        <v>290</v>
      </c>
      <c r="BI108" s="4" t="s">
        <v>7</v>
      </c>
      <c r="BJ108" s="6">
        <v>800</v>
      </c>
      <c r="BK108" s="4" t="s">
        <v>7</v>
      </c>
      <c r="BL108" s="4">
        <v>6</v>
      </c>
      <c r="BM108" s="14" t="s">
        <v>12</v>
      </c>
      <c r="BN108" s="665">
        <v>8.9691292278725783</v>
      </c>
      <c r="BO108" s="285">
        <f>INDEX(Калькулятор!$H$66:$BF$66,MATCH(BJ108,Калькулятор!$H$41:$BF$41,0))</f>
        <v>501.75676799999991</v>
      </c>
      <c r="BP108" s="672">
        <v>17073.436552462088</v>
      </c>
      <c r="BQ108" s="672">
        <v>8585.8165931538479</v>
      </c>
      <c r="BR108" s="673">
        <f t="shared" si="25"/>
        <v>25659.253145615934</v>
      </c>
      <c r="BS108" s="3" t="str">
        <f t="shared" si="31"/>
        <v>Wtherm</v>
      </c>
      <c r="BT108" s="4" t="s">
        <v>7</v>
      </c>
      <c r="BU108" s="16" t="s">
        <v>79</v>
      </c>
      <c r="BV108" s="4" t="s">
        <v>7</v>
      </c>
      <c r="BW108" s="4">
        <v>180</v>
      </c>
      <c r="BX108" s="4" t="s">
        <v>7</v>
      </c>
      <c r="BY108" s="4">
        <v>290</v>
      </c>
      <c r="BZ108" s="4" t="s">
        <v>7</v>
      </c>
      <c r="CA108" s="6">
        <v>800</v>
      </c>
      <c r="CB108" s="4" t="s">
        <v>7</v>
      </c>
      <c r="CC108" s="4">
        <v>6</v>
      </c>
      <c r="CD108" s="14" t="s">
        <v>12</v>
      </c>
      <c r="CE108" s="665">
        <v>9.6582110198725797</v>
      </c>
      <c r="CF108" s="285">
        <f>INDEX(Калькулятор!$H$80:$BF$80,MATCH(CA108,Калькулятор!$H$41:$BF$41,0))</f>
        <v>574.55049600000018</v>
      </c>
      <c r="CG108" s="672">
        <v>17970.217790086448</v>
      </c>
      <c r="CH108" s="672">
        <v>8585.8165931538479</v>
      </c>
      <c r="CI108" s="673">
        <f t="shared" si="26"/>
        <v>26556.034383240294</v>
      </c>
    </row>
    <row r="109" spans="2:87" ht="16.5" thickBot="1" x14ac:dyDescent="0.3">
      <c r="B109" s="846"/>
      <c r="C109" s="3" t="str">
        <f t="shared" si="27"/>
        <v>Wtherm</v>
      </c>
      <c r="D109" s="4" t="s">
        <v>7</v>
      </c>
      <c r="E109" s="16" t="s">
        <v>79</v>
      </c>
      <c r="F109" s="4" t="s">
        <v>7</v>
      </c>
      <c r="G109" s="4">
        <v>75</v>
      </c>
      <c r="H109" s="4" t="s">
        <v>7</v>
      </c>
      <c r="I109" s="4">
        <v>290</v>
      </c>
      <c r="J109" s="4" t="s">
        <v>7</v>
      </c>
      <c r="K109" s="6">
        <v>850</v>
      </c>
      <c r="L109" s="4" t="s">
        <v>7</v>
      </c>
      <c r="M109" s="4">
        <v>3</v>
      </c>
      <c r="N109" s="15" t="s">
        <v>8</v>
      </c>
      <c r="O109" s="665">
        <v>7.1494876978517343</v>
      </c>
      <c r="P109" s="285">
        <f>INDEX(Калькулятор!$H$45:$BF$45,MATCH(K109,Калькулятор!$H$41:$BF$41,0))</f>
        <v>230.98430477208001</v>
      </c>
      <c r="Q109" s="672">
        <v>11646.712090697152</v>
      </c>
      <c r="R109" s="672">
        <v>9039.0840110384634</v>
      </c>
      <c r="S109" s="673">
        <f t="shared" si="22"/>
        <v>20685.796101735614</v>
      </c>
      <c r="T109" s="3" t="str">
        <f t="shared" si="28"/>
        <v>Wtherm</v>
      </c>
      <c r="U109" s="4" t="s">
        <v>7</v>
      </c>
      <c r="V109" s="16" t="s">
        <v>79</v>
      </c>
      <c r="W109" s="4" t="s">
        <v>7</v>
      </c>
      <c r="X109" s="4">
        <v>90</v>
      </c>
      <c r="Y109" s="4" t="s">
        <v>7</v>
      </c>
      <c r="Z109" s="4">
        <v>290</v>
      </c>
      <c r="AA109" s="4" t="s">
        <v>7</v>
      </c>
      <c r="AB109" s="6">
        <v>850</v>
      </c>
      <c r="AC109" s="4" t="s">
        <v>7</v>
      </c>
      <c r="AD109" s="4">
        <v>3</v>
      </c>
      <c r="AE109" s="15" t="s">
        <v>8</v>
      </c>
      <c r="AF109" s="665">
        <v>7.4174075698517337</v>
      </c>
      <c r="AG109" s="285">
        <f>INDEX(Калькулятор!$H$52:$BF$52,MATCH(AB109,Калькулятор!$H$41:$BF$41,0))</f>
        <v>323.61258298799999</v>
      </c>
      <c r="AH109" s="672">
        <v>11983.612807668789</v>
      </c>
      <c r="AI109" s="672">
        <v>9039.0840110384634</v>
      </c>
      <c r="AJ109" s="673">
        <f t="shared" si="23"/>
        <v>21022.696818707253</v>
      </c>
      <c r="AK109" s="3" t="str">
        <f t="shared" si="29"/>
        <v>Wtherm</v>
      </c>
      <c r="AL109" s="4" t="s">
        <v>7</v>
      </c>
      <c r="AM109" s="16" t="s">
        <v>79</v>
      </c>
      <c r="AN109" s="4" t="s">
        <v>7</v>
      </c>
      <c r="AO109" s="4">
        <v>110</v>
      </c>
      <c r="AP109" s="4" t="s">
        <v>7</v>
      </c>
      <c r="AQ109" s="4">
        <v>290</v>
      </c>
      <c r="AR109" s="4" t="s">
        <v>7</v>
      </c>
      <c r="AS109" s="6">
        <v>850</v>
      </c>
      <c r="AT109" s="4" t="s">
        <v>7</v>
      </c>
      <c r="AU109" s="4">
        <v>3</v>
      </c>
      <c r="AV109" s="15" t="s">
        <v>8</v>
      </c>
      <c r="AW109" s="665">
        <v>7.7746340658517346</v>
      </c>
      <c r="AX109" s="285">
        <f>INDEX(Калькулятор!$H$59:$BF$59,MATCH(AS109,Калькулятор!$H$41:$BF$41,0))</f>
        <v>387.54769405237812</v>
      </c>
      <c r="AY109" s="672">
        <v>12463.001263630971</v>
      </c>
      <c r="AZ109" s="672">
        <v>9039.0840110384634</v>
      </c>
      <c r="BA109" s="673">
        <f t="shared" si="24"/>
        <v>21502.085274669436</v>
      </c>
      <c r="BB109" s="3" t="str">
        <f t="shared" si="30"/>
        <v>Wtherm</v>
      </c>
      <c r="BC109" s="4" t="s">
        <v>7</v>
      </c>
      <c r="BD109" s="16" t="s">
        <v>79</v>
      </c>
      <c r="BE109" s="4" t="s">
        <v>7</v>
      </c>
      <c r="BF109" s="4">
        <v>140</v>
      </c>
      <c r="BG109" s="4" t="s">
        <v>7</v>
      </c>
      <c r="BH109" s="4">
        <v>290</v>
      </c>
      <c r="BI109" s="4" t="s">
        <v>7</v>
      </c>
      <c r="BJ109" s="6">
        <v>850</v>
      </c>
      <c r="BK109" s="4" t="s">
        <v>7</v>
      </c>
      <c r="BL109" s="4">
        <v>6</v>
      </c>
      <c r="BM109" s="14" t="s">
        <v>12</v>
      </c>
      <c r="BN109" s="665">
        <v>9.4472271182757765</v>
      </c>
      <c r="BO109" s="285">
        <f>INDEX(Калькулятор!$H$66:$BF$66,MATCH(BJ109,Калькулятор!$H$41:$BF$41,0))</f>
        <v>557.50751999999989</v>
      </c>
      <c r="BP109" s="672">
        <v>18068.969227398153</v>
      </c>
      <c r="BQ109" s="672">
        <v>9039.0840110384634</v>
      </c>
      <c r="BR109" s="673">
        <f t="shared" si="25"/>
        <v>27108.053238436616</v>
      </c>
      <c r="BS109" s="3" t="str">
        <f t="shared" si="31"/>
        <v>Wtherm</v>
      </c>
      <c r="BT109" s="4" t="s">
        <v>7</v>
      </c>
      <c r="BU109" s="16" t="s">
        <v>79</v>
      </c>
      <c r="BV109" s="4" t="s">
        <v>7</v>
      </c>
      <c r="BW109" s="4">
        <v>180</v>
      </c>
      <c r="BX109" s="4" t="s">
        <v>7</v>
      </c>
      <c r="BY109" s="4">
        <v>290</v>
      </c>
      <c r="BZ109" s="4" t="s">
        <v>7</v>
      </c>
      <c r="CA109" s="6">
        <v>850</v>
      </c>
      <c r="CB109" s="4" t="s">
        <v>7</v>
      </c>
      <c r="CC109" s="4">
        <v>6</v>
      </c>
      <c r="CD109" s="14" t="s">
        <v>12</v>
      </c>
      <c r="CE109" s="665">
        <v>10.161680110275778</v>
      </c>
      <c r="CF109" s="285">
        <f>INDEX(Калькулятор!$H$80:$BF$80,MATCH(CA109,Калькулятор!$H$41:$BF$41,0))</f>
        <v>638.38944000000015</v>
      </c>
      <c r="CG109" s="672">
        <v>18997.558639322513</v>
      </c>
      <c r="CH109" s="672">
        <v>9039.0840110384634</v>
      </c>
      <c r="CI109" s="673">
        <f t="shared" si="26"/>
        <v>28036.642650360976</v>
      </c>
    </row>
    <row r="110" spans="2:87" ht="16.5" thickBot="1" x14ac:dyDescent="0.3">
      <c r="B110" s="846"/>
      <c r="C110" s="3" t="str">
        <f t="shared" si="27"/>
        <v>Wtherm</v>
      </c>
      <c r="D110" s="4" t="s">
        <v>7</v>
      </c>
      <c r="E110" s="16" t="s">
        <v>79</v>
      </c>
      <c r="F110" s="4" t="s">
        <v>7</v>
      </c>
      <c r="G110" s="4">
        <v>75</v>
      </c>
      <c r="H110" s="4" t="s">
        <v>7</v>
      </c>
      <c r="I110" s="4">
        <v>290</v>
      </c>
      <c r="J110" s="4" t="s">
        <v>7</v>
      </c>
      <c r="K110" s="6">
        <v>900</v>
      </c>
      <c r="L110" s="4" t="s">
        <v>7</v>
      </c>
      <c r="M110" s="4">
        <v>3</v>
      </c>
      <c r="N110" s="15" t="s">
        <v>8</v>
      </c>
      <c r="O110" s="665">
        <v>7.5025521278917955</v>
      </c>
      <c r="P110" s="285">
        <f>INDEX(Калькулятор!$H$45:$BF$45,MATCH(K110,Калькулятор!$H$41:$BF$41,0))</f>
        <v>254.08273524928802</v>
      </c>
      <c r="Q110" s="672">
        <v>12216.922325550602</v>
      </c>
      <c r="R110" s="672">
        <v>9492.3514289230789</v>
      </c>
      <c r="S110" s="673">
        <f t="shared" si="22"/>
        <v>21709.273754473681</v>
      </c>
      <c r="T110" s="3" t="str">
        <f t="shared" si="28"/>
        <v>Wtherm</v>
      </c>
      <c r="U110" s="4" t="s">
        <v>7</v>
      </c>
      <c r="V110" s="16" t="s">
        <v>79</v>
      </c>
      <c r="W110" s="4" t="s">
        <v>7</v>
      </c>
      <c r="X110" s="4">
        <v>90</v>
      </c>
      <c r="Y110" s="4" t="s">
        <v>7</v>
      </c>
      <c r="Z110" s="4">
        <v>290</v>
      </c>
      <c r="AA110" s="4" t="s">
        <v>7</v>
      </c>
      <c r="AB110" s="6">
        <v>900</v>
      </c>
      <c r="AC110" s="4" t="s">
        <v>7</v>
      </c>
      <c r="AD110" s="4">
        <v>3</v>
      </c>
      <c r="AE110" s="15" t="s">
        <v>8</v>
      </c>
      <c r="AF110" s="665">
        <v>7.7799861998917956</v>
      </c>
      <c r="AG110" s="285">
        <f>INDEX(Калькулятор!$H$52:$BF$52,MATCH(AB110,Калькулятор!$H$41:$BF$41,0))</f>
        <v>355.9738412868</v>
      </c>
      <c r="AH110" s="672">
        <v>12565.751107884738</v>
      </c>
      <c r="AI110" s="672">
        <v>9492.3514289230789</v>
      </c>
      <c r="AJ110" s="673">
        <f t="shared" si="23"/>
        <v>22058.102536807819</v>
      </c>
      <c r="AK110" s="3" t="str">
        <f t="shared" si="29"/>
        <v>Wtherm</v>
      </c>
      <c r="AL110" s="4" t="s">
        <v>7</v>
      </c>
      <c r="AM110" s="16" t="s">
        <v>79</v>
      </c>
      <c r="AN110" s="4" t="s">
        <v>7</v>
      </c>
      <c r="AO110" s="4">
        <v>110</v>
      </c>
      <c r="AP110" s="4" t="s">
        <v>7</v>
      </c>
      <c r="AQ110" s="4">
        <v>290</v>
      </c>
      <c r="AR110" s="4" t="s">
        <v>7</v>
      </c>
      <c r="AS110" s="6">
        <v>900</v>
      </c>
      <c r="AT110" s="4" t="s">
        <v>7</v>
      </c>
      <c r="AU110" s="4">
        <v>3</v>
      </c>
      <c r="AV110" s="15" t="s">
        <v>8</v>
      </c>
      <c r="AW110" s="665">
        <v>8.1498982958917949</v>
      </c>
      <c r="AX110" s="285">
        <f>INDEX(Калькулятор!$H$59:$BF$59,MATCH(AS110,Калькулятор!$H$41:$BF$41,0))</f>
        <v>426.30246345761594</v>
      </c>
      <c r="AY110" s="672">
        <v>13061.043650996922</v>
      </c>
      <c r="AZ110" s="672">
        <v>9492.3514289230789</v>
      </c>
      <c r="BA110" s="673">
        <f t="shared" si="24"/>
        <v>22553.395079920003</v>
      </c>
      <c r="BB110" s="3" t="str">
        <f t="shared" si="30"/>
        <v>Wtherm</v>
      </c>
      <c r="BC110" s="4" t="s">
        <v>7</v>
      </c>
      <c r="BD110" s="16" t="s">
        <v>79</v>
      </c>
      <c r="BE110" s="4" t="s">
        <v>7</v>
      </c>
      <c r="BF110" s="4">
        <v>140</v>
      </c>
      <c r="BG110" s="4" t="s">
        <v>7</v>
      </c>
      <c r="BH110" s="4">
        <v>290</v>
      </c>
      <c r="BI110" s="4" t="s">
        <v>7</v>
      </c>
      <c r="BJ110" s="6">
        <v>900</v>
      </c>
      <c r="BK110" s="4" t="s">
        <v>7</v>
      </c>
      <c r="BL110" s="4">
        <v>6</v>
      </c>
      <c r="BM110" s="14" t="s">
        <v>12</v>
      </c>
      <c r="BN110" s="665">
        <v>9.9253250086789766</v>
      </c>
      <c r="BO110" s="285">
        <f>INDEX(Калькулятор!$H$66:$BF$66,MATCH(BJ110,Калькулятор!$H$41:$BF$41,0))</f>
        <v>613.25827199999992</v>
      </c>
      <c r="BP110" s="672">
        <v>19064.50190233421</v>
      </c>
      <c r="BQ110" s="672">
        <v>9492.3514289230789</v>
      </c>
      <c r="BR110" s="673">
        <f t="shared" si="25"/>
        <v>28556.853331257291</v>
      </c>
      <c r="BS110" s="3" t="str">
        <f t="shared" si="31"/>
        <v>Wtherm</v>
      </c>
      <c r="BT110" s="4" t="s">
        <v>7</v>
      </c>
      <c r="BU110" s="16" t="s">
        <v>79</v>
      </c>
      <c r="BV110" s="4" t="s">
        <v>7</v>
      </c>
      <c r="BW110" s="4">
        <v>180</v>
      </c>
      <c r="BX110" s="4" t="s">
        <v>7</v>
      </c>
      <c r="BY110" s="4">
        <v>290</v>
      </c>
      <c r="BZ110" s="4" t="s">
        <v>7</v>
      </c>
      <c r="CA110" s="6">
        <v>900</v>
      </c>
      <c r="CB110" s="4" t="s">
        <v>7</v>
      </c>
      <c r="CC110" s="4">
        <v>6</v>
      </c>
      <c r="CD110" s="14" t="s">
        <v>12</v>
      </c>
      <c r="CE110" s="665">
        <v>10.665149200678977</v>
      </c>
      <c r="CF110" s="285">
        <f>INDEX(Калькулятор!$H$80:$BF$80,MATCH(CA110,Калькулятор!$H$41:$BF$41,0))</f>
        <v>702.22838400000023</v>
      </c>
      <c r="CG110" s="672">
        <v>20024.899488558571</v>
      </c>
      <c r="CH110" s="672">
        <v>9492.3514289230789</v>
      </c>
      <c r="CI110" s="673">
        <f t="shared" si="26"/>
        <v>29517.250917481651</v>
      </c>
    </row>
    <row r="111" spans="2:87" ht="16.5" thickBot="1" x14ac:dyDescent="0.3">
      <c r="B111" s="846"/>
      <c r="C111" s="3" t="str">
        <f t="shared" si="27"/>
        <v>Wtherm</v>
      </c>
      <c r="D111" s="4" t="s">
        <v>7</v>
      </c>
      <c r="E111" s="16" t="s">
        <v>79</v>
      </c>
      <c r="F111" s="4" t="s">
        <v>7</v>
      </c>
      <c r="G111" s="4">
        <v>75</v>
      </c>
      <c r="H111" s="4" t="s">
        <v>7</v>
      </c>
      <c r="I111" s="4">
        <v>290</v>
      </c>
      <c r="J111" s="4" t="s">
        <v>7</v>
      </c>
      <c r="K111" s="6">
        <v>950</v>
      </c>
      <c r="L111" s="4" t="s">
        <v>7</v>
      </c>
      <c r="M111" s="4">
        <v>3</v>
      </c>
      <c r="N111" s="15" t="s">
        <v>8</v>
      </c>
      <c r="O111" s="665">
        <v>7.8556165579318575</v>
      </c>
      <c r="P111" s="285">
        <f>INDEX(Калькулятор!$H$45:$BF$45,MATCH(K111,Калькулятор!$H$41:$BF$41,0))</f>
        <v>277.18116572649598</v>
      </c>
      <c r="Q111" s="672">
        <v>12787.132560404052</v>
      </c>
      <c r="R111" s="672">
        <v>9945.6188468076925</v>
      </c>
      <c r="S111" s="673">
        <f t="shared" si="22"/>
        <v>22732.751407211745</v>
      </c>
      <c r="T111" s="3" t="str">
        <f t="shared" si="28"/>
        <v>Wtherm</v>
      </c>
      <c r="U111" s="4" t="s">
        <v>7</v>
      </c>
      <c r="V111" s="16" t="s">
        <v>79</v>
      </c>
      <c r="W111" s="4" t="s">
        <v>7</v>
      </c>
      <c r="X111" s="4">
        <v>90</v>
      </c>
      <c r="Y111" s="4" t="s">
        <v>7</v>
      </c>
      <c r="Z111" s="4">
        <v>290</v>
      </c>
      <c r="AA111" s="4" t="s">
        <v>7</v>
      </c>
      <c r="AB111" s="6">
        <v>950</v>
      </c>
      <c r="AC111" s="4" t="s">
        <v>7</v>
      </c>
      <c r="AD111" s="4">
        <v>3</v>
      </c>
      <c r="AE111" s="15" t="s">
        <v>8</v>
      </c>
      <c r="AF111" s="665">
        <v>8.1425648299318567</v>
      </c>
      <c r="AG111" s="285">
        <f>INDEX(Калькулятор!$H$52:$BF$52,MATCH(AB111,Калькулятор!$H$41:$BF$41,0))</f>
        <v>388.33509958559995</v>
      </c>
      <c r="AH111" s="672">
        <v>13147.889408100687</v>
      </c>
      <c r="AI111" s="672">
        <v>9945.6188468076925</v>
      </c>
      <c r="AJ111" s="673">
        <f t="shared" si="23"/>
        <v>23093.508254908382</v>
      </c>
      <c r="AK111" s="3" t="str">
        <f t="shared" si="29"/>
        <v>Wtherm</v>
      </c>
      <c r="AL111" s="4" t="s">
        <v>7</v>
      </c>
      <c r="AM111" s="16" t="s">
        <v>79</v>
      </c>
      <c r="AN111" s="4" t="s">
        <v>7</v>
      </c>
      <c r="AO111" s="4">
        <v>110</v>
      </c>
      <c r="AP111" s="4" t="s">
        <v>7</v>
      </c>
      <c r="AQ111" s="4">
        <v>290</v>
      </c>
      <c r="AR111" s="4" t="s">
        <v>7</v>
      </c>
      <c r="AS111" s="6">
        <v>950</v>
      </c>
      <c r="AT111" s="4" t="s">
        <v>7</v>
      </c>
      <c r="AU111" s="4">
        <v>3</v>
      </c>
      <c r="AV111" s="15" t="s">
        <v>8</v>
      </c>
      <c r="AW111" s="665">
        <v>8.525162525931858</v>
      </c>
      <c r="AX111" s="285">
        <f>INDEX(Калькулятор!$H$59:$BF$59,MATCH(AS111,Калькулятор!$H$41:$BF$41,0))</f>
        <v>465.05723286285371</v>
      </c>
      <c r="AY111" s="672">
        <v>13659.08603836287</v>
      </c>
      <c r="AZ111" s="672">
        <v>9945.6188468076925</v>
      </c>
      <c r="BA111" s="673">
        <f t="shared" si="24"/>
        <v>23604.704885170562</v>
      </c>
      <c r="BB111" s="3" t="str">
        <f t="shared" si="30"/>
        <v>Wtherm</v>
      </c>
      <c r="BC111" s="4" t="s">
        <v>7</v>
      </c>
      <c r="BD111" s="16" t="s">
        <v>79</v>
      </c>
      <c r="BE111" s="4" t="s">
        <v>7</v>
      </c>
      <c r="BF111" s="4">
        <v>140</v>
      </c>
      <c r="BG111" s="4" t="s">
        <v>7</v>
      </c>
      <c r="BH111" s="4">
        <v>290</v>
      </c>
      <c r="BI111" s="4" t="s">
        <v>7</v>
      </c>
      <c r="BJ111" s="6">
        <v>950</v>
      </c>
      <c r="BK111" s="4" t="s">
        <v>7</v>
      </c>
      <c r="BL111" s="4">
        <v>6</v>
      </c>
      <c r="BM111" s="14" t="s">
        <v>12</v>
      </c>
      <c r="BN111" s="665">
        <v>10.403422899082177</v>
      </c>
      <c r="BO111" s="285">
        <f>INDEX(Калькулятор!$H$66:$BF$66,MATCH(BJ111,Калькулятор!$H$41:$BF$41,0))</f>
        <v>669.00902399999984</v>
      </c>
      <c r="BP111" s="672">
        <v>20060.034577270271</v>
      </c>
      <c r="BQ111" s="672">
        <v>9945.6188468076925</v>
      </c>
      <c r="BR111" s="673">
        <f t="shared" si="25"/>
        <v>30005.653424077966</v>
      </c>
      <c r="BS111" s="3" t="str">
        <f t="shared" si="31"/>
        <v>Wtherm</v>
      </c>
      <c r="BT111" s="4" t="s">
        <v>7</v>
      </c>
      <c r="BU111" s="16" t="s">
        <v>79</v>
      </c>
      <c r="BV111" s="4" t="s">
        <v>7</v>
      </c>
      <c r="BW111" s="4">
        <v>180</v>
      </c>
      <c r="BX111" s="4" t="s">
        <v>7</v>
      </c>
      <c r="BY111" s="4">
        <v>290</v>
      </c>
      <c r="BZ111" s="4" t="s">
        <v>7</v>
      </c>
      <c r="CA111" s="6">
        <v>950</v>
      </c>
      <c r="CB111" s="4" t="s">
        <v>7</v>
      </c>
      <c r="CC111" s="4">
        <v>6</v>
      </c>
      <c r="CD111" s="14" t="s">
        <v>12</v>
      </c>
      <c r="CE111" s="665">
        <v>11.168618291082176</v>
      </c>
      <c r="CF111" s="285">
        <f>INDEX(Калькулятор!$H$80:$BF$80,MATCH(CA111,Калькулятор!$H$41:$BF$41,0))</f>
        <v>766.0673280000002</v>
      </c>
      <c r="CG111" s="672">
        <v>21052.240337794639</v>
      </c>
      <c r="CH111" s="672">
        <v>9945.6188468076925</v>
      </c>
      <c r="CI111" s="673">
        <f t="shared" si="26"/>
        <v>30997.859184602334</v>
      </c>
    </row>
    <row r="112" spans="2:87" ht="16.5" thickBot="1" x14ac:dyDescent="0.3">
      <c r="B112" s="846"/>
      <c r="C112" s="3" t="str">
        <f t="shared" si="27"/>
        <v>Wtherm</v>
      </c>
      <c r="D112" s="4" t="s">
        <v>7</v>
      </c>
      <c r="E112" s="16" t="s">
        <v>79</v>
      </c>
      <c r="F112" s="4" t="s">
        <v>7</v>
      </c>
      <c r="G112" s="4">
        <v>75</v>
      </c>
      <c r="H112" s="4" t="s">
        <v>7</v>
      </c>
      <c r="I112" s="4">
        <v>290</v>
      </c>
      <c r="J112" s="4" t="s">
        <v>7</v>
      </c>
      <c r="K112" s="6">
        <v>1000</v>
      </c>
      <c r="L112" s="4" t="s">
        <v>7</v>
      </c>
      <c r="M112" s="4">
        <v>3</v>
      </c>
      <c r="N112" s="15" t="s">
        <v>8</v>
      </c>
      <c r="O112" s="665">
        <v>8.2397889879719184</v>
      </c>
      <c r="P112" s="285">
        <f>INDEX(Калькулятор!$H$45:$BF$45,MATCH(K112,Калькулятор!$H$41:$BF$41,0))</f>
        <v>300.27959620370405</v>
      </c>
      <c r="Q112" s="672">
        <v>13366.107175257501</v>
      </c>
      <c r="R112" s="672">
        <v>10628.88626469231</v>
      </c>
      <c r="S112" s="673">
        <f t="shared" si="22"/>
        <v>23994.993439949809</v>
      </c>
      <c r="T112" s="3" t="str">
        <f t="shared" si="28"/>
        <v>Wtherm</v>
      </c>
      <c r="U112" s="4" t="s">
        <v>7</v>
      </c>
      <c r="V112" s="16" t="s">
        <v>79</v>
      </c>
      <c r="W112" s="4" t="s">
        <v>7</v>
      </c>
      <c r="X112" s="4">
        <v>90</v>
      </c>
      <c r="Y112" s="4" t="s">
        <v>7</v>
      </c>
      <c r="Z112" s="4">
        <v>290</v>
      </c>
      <c r="AA112" s="4" t="s">
        <v>7</v>
      </c>
      <c r="AB112" s="6">
        <v>1000</v>
      </c>
      <c r="AC112" s="4" t="s">
        <v>7</v>
      </c>
      <c r="AD112" s="4">
        <v>3</v>
      </c>
      <c r="AE112" s="15" t="s">
        <v>8</v>
      </c>
      <c r="AF112" s="665">
        <v>8.5362514599719184</v>
      </c>
      <c r="AG112" s="285">
        <f>INDEX(Калькулятор!$H$52:$BF$52,MATCH(AB112,Калькулятор!$H$41:$BF$41,0))</f>
        <v>420.69635788440002</v>
      </c>
      <c r="AH112" s="672">
        <v>13739.152268316637</v>
      </c>
      <c r="AI112" s="672">
        <v>10628.88626469231</v>
      </c>
      <c r="AJ112" s="673">
        <f t="shared" si="23"/>
        <v>24368.038533008948</v>
      </c>
      <c r="AK112" s="3" t="str">
        <f t="shared" si="29"/>
        <v>Wtherm</v>
      </c>
      <c r="AL112" s="4" t="s">
        <v>7</v>
      </c>
      <c r="AM112" s="16" t="s">
        <v>79</v>
      </c>
      <c r="AN112" s="4" t="s">
        <v>7</v>
      </c>
      <c r="AO112" s="4">
        <v>110</v>
      </c>
      <c r="AP112" s="4" t="s">
        <v>7</v>
      </c>
      <c r="AQ112" s="4">
        <v>290</v>
      </c>
      <c r="AR112" s="4" t="s">
        <v>7</v>
      </c>
      <c r="AS112" s="6">
        <v>1000</v>
      </c>
      <c r="AT112" s="4" t="s">
        <v>7</v>
      </c>
      <c r="AU112" s="4">
        <v>3</v>
      </c>
      <c r="AV112" s="15" t="s">
        <v>8</v>
      </c>
      <c r="AW112" s="665">
        <v>8.9315347559719189</v>
      </c>
      <c r="AX112" s="285">
        <f>INDEX(Калькулятор!$H$59:$BF$59,MATCH(AS112,Калькулятор!$H$41:$BF$41,0))</f>
        <v>503.81200226809159</v>
      </c>
      <c r="AY112" s="672">
        <v>14266.733225728818</v>
      </c>
      <c r="AZ112" s="672">
        <v>10628.88626469231</v>
      </c>
      <c r="BA112" s="673">
        <f t="shared" si="24"/>
        <v>24895.61949042113</v>
      </c>
      <c r="BB112" s="3" t="str">
        <f t="shared" si="30"/>
        <v>Wtherm</v>
      </c>
      <c r="BC112" s="4" t="s">
        <v>7</v>
      </c>
      <c r="BD112" s="16" t="s">
        <v>79</v>
      </c>
      <c r="BE112" s="4" t="s">
        <v>7</v>
      </c>
      <c r="BF112" s="4">
        <v>140</v>
      </c>
      <c r="BG112" s="4" t="s">
        <v>7</v>
      </c>
      <c r="BH112" s="4">
        <v>290</v>
      </c>
      <c r="BI112" s="4" t="s">
        <v>7</v>
      </c>
      <c r="BJ112" s="6">
        <v>1000</v>
      </c>
      <c r="BK112" s="4" t="s">
        <v>7</v>
      </c>
      <c r="BL112" s="4">
        <v>6</v>
      </c>
      <c r="BM112" s="14" t="s">
        <v>12</v>
      </c>
      <c r="BN112" s="665">
        <v>10.912628789485375</v>
      </c>
      <c r="BO112" s="285">
        <f>INDEX(Калькулятор!$H$66:$BF$66,MATCH(BJ112,Калькулятор!$H$41:$BF$41,0))</f>
        <v>724.75977599999987</v>
      </c>
      <c r="BP112" s="672">
        <v>21065.892412206329</v>
      </c>
      <c r="BQ112" s="672">
        <v>10628.88626469231</v>
      </c>
      <c r="BR112" s="673">
        <f t="shared" si="25"/>
        <v>31694.778676898641</v>
      </c>
      <c r="BS112" s="3" t="str">
        <f t="shared" si="31"/>
        <v>Wtherm</v>
      </c>
      <c r="BT112" s="4" t="s">
        <v>7</v>
      </c>
      <c r="BU112" s="16" t="s">
        <v>79</v>
      </c>
      <c r="BV112" s="4" t="s">
        <v>7</v>
      </c>
      <c r="BW112" s="4">
        <v>180</v>
      </c>
      <c r="BX112" s="4" t="s">
        <v>7</v>
      </c>
      <c r="BY112" s="4">
        <v>290</v>
      </c>
      <c r="BZ112" s="4" t="s">
        <v>7</v>
      </c>
      <c r="CA112" s="6">
        <v>1000</v>
      </c>
      <c r="CB112" s="4" t="s">
        <v>7</v>
      </c>
      <c r="CC112" s="4">
        <v>6</v>
      </c>
      <c r="CD112" s="14" t="s">
        <v>12</v>
      </c>
      <c r="CE112" s="665">
        <v>11.703195381485376</v>
      </c>
      <c r="CF112" s="285">
        <f>INDEX(Калькулятор!$H$80:$BF$80,MATCH(CA112,Калькулятор!$H$41:$BF$41,0))</f>
        <v>829.90627200000017</v>
      </c>
      <c r="CG112" s="672">
        <v>22090.866827030699</v>
      </c>
      <c r="CH112" s="672">
        <v>10628.88626469231</v>
      </c>
      <c r="CI112" s="673">
        <f t="shared" si="26"/>
        <v>32719.753091723011</v>
      </c>
    </row>
    <row r="113" spans="2:87" ht="16.5" thickBot="1" x14ac:dyDescent="0.3">
      <c r="B113" s="846"/>
      <c r="C113" s="3" t="str">
        <f t="shared" si="27"/>
        <v>Wtherm</v>
      </c>
      <c r="D113" s="4" t="s">
        <v>7</v>
      </c>
      <c r="E113" s="16" t="s">
        <v>79</v>
      </c>
      <c r="F113" s="4" t="s">
        <v>7</v>
      </c>
      <c r="G113" s="4">
        <v>75</v>
      </c>
      <c r="H113" s="4" t="s">
        <v>7</v>
      </c>
      <c r="I113" s="4">
        <v>290</v>
      </c>
      <c r="J113" s="4" t="s">
        <v>7</v>
      </c>
      <c r="K113" s="6">
        <v>1050</v>
      </c>
      <c r="L113" s="4" t="s">
        <v>7</v>
      </c>
      <c r="M113" s="4">
        <v>3</v>
      </c>
      <c r="N113" s="15" t="s">
        <v>8</v>
      </c>
      <c r="O113" s="665">
        <v>8.5928534180119804</v>
      </c>
      <c r="P113" s="285">
        <f>INDEX(Калькулятор!$H$45:$BF$45,MATCH(K113,Калькулятор!$H$41:$BF$41,0))</f>
        <v>323.378026680912</v>
      </c>
      <c r="Q113" s="672">
        <v>13936.317410110953</v>
      </c>
      <c r="R113" s="672">
        <v>11082.153682576924</v>
      </c>
      <c r="S113" s="673">
        <f t="shared" si="22"/>
        <v>25018.471092687876</v>
      </c>
      <c r="T113" s="3" t="str">
        <f t="shared" si="28"/>
        <v>Wtherm</v>
      </c>
      <c r="U113" s="4" t="s">
        <v>7</v>
      </c>
      <c r="V113" s="16" t="s">
        <v>79</v>
      </c>
      <c r="W113" s="4" t="s">
        <v>7</v>
      </c>
      <c r="X113" s="4">
        <v>90</v>
      </c>
      <c r="Y113" s="4" t="s">
        <v>7</v>
      </c>
      <c r="Z113" s="4">
        <v>290</v>
      </c>
      <c r="AA113" s="4" t="s">
        <v>7</v>
      </c>
      <c r="AB113" s="6">
        <v>1050</v>
      </c>
      <c r="AC113" s="4" t="s">
        <v>7</v>
      </c>
      <c r="AD113" s="4">
        <v>3</v>
      </c>
      <c r="AE113" s="15" t="s">
        <v>8</v>
      </c>
      <c r="AF113" s="665">
        <v>8.8988300900119803</v>
      </c>
      <c r="AG113" s="285">
        <f>INDEX(Калькулятор!$H$52:$BF$52,MATCH(AB113,Калькулятор!$H$41:$BF$41,0))</f>
        <v>453.05761618319997</v>
      </c>
      <c r="AH113" s="672">
        <v>14321.290568532588</v>
      </c>
      <c r="AI113" s="672">
        <v>11082.153682576924</v>
      </c>
      <c r="AJ113" s="673">
        <f t="shared" si="23"/>
        <v>25403.444251109511</v>
      </c>
      <c r="AK113" s="3" t="str">
        <f t="shared" si="29"/>
        <v>Wtherm</v>
      </c>
      <c r="AL113" s="4" t="s">
        <v>7</v>
      </c>
      <c r="AM113" s="16" t="s">
        <v>79</v>
      </c>
      <c r="AN113" s="4" t="s">
        <v>7</v>
      </c>
      <c r="AO113" s="4">
        <v>110</v>
      </c>
      <c r="AP113" s="4" t="s">
        <v>7</v>
      </c>
      <c r="AQ113" s="4">
        <v>290</v>
      </c>
      <c r="AR113" s="4" t="s">
        <v>7</v>
      </c>
      <c r="AS113" s="6">
        <v>1050</v>
      </c>
      <c r="AT113" s="4" t="s">
        <v>7</v>
      </c>
      <c r="AU113" s="4">
        <v>3</v>
      </c>
      <c r="AV113" s="15" t="s">
        <v>8</v>
      </c>
      <c r="AW113" s="665">
        <v>9.3067989860119802</v>
      </c>
      <c r="AX113" s="285">
        <f>INDEX(Калькулятор!$H$59:$BF$59,MATCH(AS113,Калькулятор!$H$41:$BF$41,0))</f>
        <v>542.5667716733293</v>
      </c>
      <c r="AY113" s="672">
        <v>14864.775613094771</v>
      </c>
      <c r="AZ113" s="672">
        <v>11082.153682576924</v>
      </c>
      <c r="BA113" s="673">
        <f t="shared" si="24"/>
        <v>25946.929295671696</v>
      </c>
      <c r="BB113" s="3" t="str">
        <f t="shared" si="30"/>
        <v>Wtherm</v>
      </c>
      <c r="BC113" s="4" t="s">
        <v>7</v>
      </c>
      <c r="BD113" s="16" t="s">
        <v>79</v>
      </c>
      <c r="BE113" s="4" t="s">
        <v>7</v>
      </c>
      <c r="BF113" s="4">
        <v>140</v>
      </c>
      <c r="BG113" s="4" t="s">
        <v>7</v>
      </c>
      <c r="BH113" s="4">
        <v>290</v>
      </c>
      <c r="BI113" s="4" t="s">
        <v>7</v>
      </c>
      <c r="BJ113" s="6">
        <v>1050</v>
      </c>
      <c r="BK113" s="4" t="s">
        <v>7</v>
      </c>
      <c r="BL113" s="4">
        <v>6</v>
      </c>
      <c r="BM113" s="14" t="s">
        <v>12</v>
      </c>
      <c r="BN113" s="665">
        <v>11.390726679888573</v>
      </c>
      <c r="BO113" s="285">
        <f>INDEX(Калькулятор!$H$66:$BF$66,MATCH(BJ113,Калькулятор!$H$41:$BF$41,0))</f>
        <v>780.51052799999979</v>
      </c>
      <c r="BP113" s="672">
        <v>22061.425087142394</v>
      </c>
      <c r="BQ113" s="672">
        <v>11082.153682576924</v>
      </c>
      <c r="BR113" s="673">
        <f t="shared" si="25"/>
        <v>33143.578769719315</v>
      </c>
      <c r="BS113" s="3" t="str">
        <f t="shared" si="31"/>
        <v>Wtherm</v>
      </c>
      <c r="BT113" s="4" t="s">
        <v>7</v>
      </c>
      <c r="BU113" s="16" t="s">
        <v>79</v>
      </c>
      <c r="BV113" s="4" t="s">
        <v>7</v>
      </c>
      <c r="BW113" s="4">
        <v>180</v>
      </c>
      <c r="BX113" s="4" t="s">
        <v>7</v>
      </c>
      <c r="BY113" s="4">
        <v>290</v>
      </c>
      <c r="BZ113" s="4" t="s">
        <v>7</v>
      </c>
      <c r="CA113" s="6">
        <v>1050</v>
      </c>
      <c r="CB113" s="4" t="s">
        <v>7</v>
      </c>
      <c r="CC113" s="4">
        <v>6</v>
      </c>
      <c r="CD113" s="14" t="s">
        <v>12</v>
      </c>
      <c r="CE113" s="665">
        <v>12.206664471888576</v>
      </c>
      <c r="CF113" s="285">
        <f>INDEX(Калькулятор!$H$80:$BF$80,MATCH(CA113,Калькулятор!$H$41:$BF$41,0))</f>
        <v>893.74521600000014</v>
      </c>
      <c r="CG113" s="672">
        <v>23118.20767626676</v>
      </c>
      <c r="CH113" s="672">
        <v>11082.153682576924</v>
      </c>
      <c r="CI113" s="673">
        <f t="shared" si="26"/>
        <v>34200.361358843686</v>
      </c>
    </row>
    <row r="114" spans="2:87" ht="16.5" thickBot="1" x14ac:dyDescent="0.3">
      <c r="B114" s="846"/>
      <c r="C114" s="3" t="str">
        <f t="shared" si="27"/>
        <v>Wtherm</v>
      </c>
      <c r="D114" s="7" t="s">
        <v>7</v>
      </c>
      <c r="E114" s="16" t="s">
        <v>79</v>
      </c>
      <c r="F114" s="7" t="s">
        <v>7</v>
      </c>
      <c r="G114" s="4">
        <v>75</v>
      </c>
      <c r="H114" s="7" t="s">
        <v>7</v>
      </c>
      <c r="I114" s="4">
        <v>290</v>
      </c>
      <c r="J114" s="7" t="s">
        <v>7</v>
      </c>
      <c r="K114" s="6">
        <v>1100</v>
      </c>
      <c r="L114" s="7" t="s">
        <v>7</v>
      </c>
      <c r="M114" s="4">
        <v>3</v>
      </c>
      <c r="N114" s="15" t="s">
        <v>8</v>
      </c>
      <c r="O114" s="665">
        <v>8.9459178480520407</v>
      </c>
      <c r="P114" s="285">
        <f>INDEX(Калькулятор!$H$45:$BF$45,MATCH(K114,Калькулятор!$H$41:$BF$41,0))</f>
        <v>346.47645715812001</v>
      </c>
      <c r="Q114" s="672">
        <v>14506.527644964402</v>
      </c>
      <c r="R114" s="672">
        <v>11535.421100461539</v>
      </c>
      <c r="S114" s="673">
        <f t="shared" si="22"/>
        <v>26041.948745425943</v>
      </c>
      <c r="T114" s="3" t="str">
        <f t="shared" si="28"/>
        <v>Wtherm</v>
      </c>
      <c r="U114" s="7" t="s">
        <v>7</v>
      </c>
      <c r="V114" s="16" t="s">
        <v>79</v>
      </c>
      <c r="W114" s="7" t="s">
        <v>7</v>
      </c>
      <c r="X114" s="4">
        <v>90</v>
      </c>
      <c r="Y114" s="7" t="s">
        <v>7</v>
      </c>
      <c r="Z114" s="4">
        <v>290</v>
      </c>
      <c r="AA114" s="7" t="s">
        <v>7</v>
      </c>
      <c r="AB114" s="6">
        <v>1100</v>
      </c>
      <c r="AC114" s="7" t="s">
        <v>7</v>
      </c>
      <c r="AD114" s="4">
        <v>3</v>
      </c>
      <c r="AE114" s="15" t="s">
        <v>8</v>
      </c>
      <c r="AF114" s="665">
        <v>9.2614087200520405</v>
      </c>
      <c r="AG114" s="285">
        <f>INDEX(Калькулятор!$H$52:$BF$52,MATCH(AB114,Калькулятор!$H$41:$BF$41,0))</f>
        <v>485.41887448199998</v>
      </c>
      <c r="AH114" s="672">
        <v>14903.428868748535</v>
      </c>
      <c r="AI114" s="672">
        <v>11535.421100461539</v>
      </c>
      <c r="AJ114" s="673">
        <f t="shared" si="23"/>
        <v>26438.849969210074</v>
      </c>
      <c r="AK114" s="3" t="str">
        <f t="shared" si="29"/>
        <v>Wtherm</v>
      </c>
      <c r="AL114" s="7" t="s">
        <v>7</v>
      </c>
      <c r="AM114" s="16" t="s">
        <v>79</v>
      </c>
      <c r="AN114" s="7" t="s">
        <v>7</v>
      </c>
      <c r="AO114" s="4">
        <v>110</v>
      </c>
      <c r="AP114" s="7" t="s">
        <v>7</v>
      </c>
      <c r="AQ114" s="4">
        <v>290</v>
      </c>
      <c r="AR114" s="7" t="s">
        <v>7</v>
      </c>
      <c r="AS114" s="6">
        <v>1100</v>
      </c>
      <c r="AT114" s="7" t="s">
        <v>7</v>
      </c>
      <c r="AU114" s="4">
        <v>3</v>
      </c>
      <c r="AV114" s="15" t="s">
        <v>8</v>
      </c>
      <c r="AW114" s="665">
        <v>9.6820632160520415</v>
      </c>
      <c r="AX114" s="285">
        <f>INDEX(Калькулятор!$H$59:$BF$59,MATCH(AS114,Калькулятор!$H$41:$BF$41,0))</f>
        <v>581.32154107856718</v>
      </c>
      <c r="AY114" s="672">
        <v>15462.81800046072</v>
      </c>
      <c r="AZ114" s="672">
        <v>11535.421100461539</v>
      </c>
      <c r="BA114" s="673">
        <f t="shared" si="24"/>
        <v>26998.239100922259</v>
      </c>
      <c r="BB114" s="3" t="str">
        <f t="shared" si="30"/>
        <v>Wtherm</v>
      </c>
      <c r="BC114" s="7" t="s">
        <v>7</v>
      </c>
      <c r="BD114" s="16" t="s">
        <v>79</v>
      </c>
      <c r="BE114" s="7" t="s">
        <v>7</v>
      </c>
      <c r="BF114" s="4">
        <v>140</v>
      </c>
      <c r="BG114" s="7" t="s">
        <v>7</v>
      </c>
      <c r="BH114" s="4">
        <v>290</v>
      </c>
      <c r="BI114" s="7" t="s">
        <v>7</v>
      </c>
      <c r="BJ114" s="6">
        <v>1100</v>
      </c>
      <c r="BK114" s="7" t="s">
        <v>7</v>
      </c>
      <c r="BL114" s="4">
        <v>6</v>
      </c>
      <c r="BM114" s="14" t="s">
        <v>12</v>
      </c>
      <c r="BN114" s="665">
        <v>11.868824570291775</v>
      </c>
      <c r="BO114" s="285">
        <f>INDEX(Калькулятор!$H$66:$BF$66,MATCH(BJ114,Калькулятор!$H$41:$BF$41,0))</f>
        <v>836.26127999999983</v>
      </c>
      <c r="BP114" s="672">
        <v>23056.957762078455</v>
      </c>
      <c r="BQ114" s="672">
        <v>11535.421100461539</v>
      </c>
      <c r="BR114" s="673">
        <f t="shared" si="25"/>
        <v>34592.37886253999</v>
      </c>
      <c r="BS114" s="3" t="str">
        <f t="shared" si="31"/>
        <v>Wtherm</v>
      </c>
      <c r="BT114" s="7" t="s">
        <v>7</v>
      </c>
      <c r="BU114" s="16" t="s">
        <v>79</v>
      </c>
      <c r="BV114" s="7" t="s">
        <v>7</v>
      </c>
      <c r="BW114" s="4">
        <v>180</v>
      </c>
      <c r="BX114" s="7" t="s">
        <v>7</v>
      </c>
      <c r="BY114" s="4">
        <v>290</v>
      </c>
      <c r="BZ114" s="7" t="s">
        <v>7</v>
      </c>
      <c r="CA114" s="6">
        <v>1100</v>
      </c>
      <c r="CB114" s="7" t="s">
        <v>7</v>
      </c>
      <c r="CC114" s="4">
        <v>6</v>
      </c>
      <c r="CD114" s="14" t="s">
        <v>12</v>
      </c>
      <c r="CE114" s="665">
        <v>12.710133562291775</v>
      </c>
      <c r="CF114" s="285">
        <f>INDEX(Калькулятор!$H$80:$BF$80,MATCH(CA114,Калькулятор!$H$41:$BF$41,0))</f>
        <v>957.58416000000022</v>
      </c>
      <c r="CG114" s="672">
        <v>24145.548525502822</v>
      </c>
      <c r="CH114" s="672">
        <v>11535.421100461539</v>
      </c>
      <c r="CI114" s="673">
        <f t="shared" si="26"/>
        <v>35680.969625964361</v>
      </c>
    </row>
    <row r="115" spans="2:87" ht="16.5" thickBot="1" x14ac:dyDescent="0.3">
      <c r="B115" s="846"/>
      <c r="C115" s="3" t="str">
        <f t="shared" si="27"/>
        <v>Wtherm</v>
      </c>
      <c r="D115" s="4" t="s">
        <v>7</v>
      </c>
      <c r="E115" s="16" t="s">
        <v>79</v>
      </c>
      <c r="F115" s="4" t="s">
        <v>7</v>
      </c>
      <c r="G115" s="4">
        <v>75</v>
      </c>
      <c r="H115" s="4" t="s">
        <v>7</v>
      </c>
      <c r="I115" s="4">
        <v>290</v>
      </c>
      <c r="J115" s="4" t="s">
        <v>7</v>
      </c>
      <c r="K115" s="6">
        <v>1150</v>
      </c>
      <c r="L115" s="4" t="s">
        <v>7</v>
      </c>
      <c r="M115" s="4">
        <v>3</v>
      </c>
      <c r="N115" s="15" t="s">
        <v>8</v>
      </c>
      <c r="O115" s="665">
        <v>9.3300902780921007</v>
      </c>
      <c r="P115" s="285">
        <f>INDEX(Калькулятор!$H$45:$BF$45,MATCH(K115,Калькулятор!$H$41:$BF$41,0))</f>
        <v>369.57488763532803</v>
      </c>
      <c r="Q115" s="672">
        <v>15076.737879817849</v>
      </c>
      <c r="R115" s="672">
        <v>12218.688518346156</v>
      </c>
      <c r="S115" s="673">
        <f t="shared" si="22"/>
        <v>27295.426398164003</v>
      </c>
      <c r="T115" s="3" t="str">
        <f t="shared" si="28"/>
        <v>Wtherm</v>
      </c>
      <c r="U115" s="4" t="s">
        <v>7</v>
      </c>
      <c r="V115" s="16" t="s">
        <v>79</v>
      </c>
      <c r="W115" s="4" t="s">
        <v>7</v>
      </c>
      <c r="X115" s="4">
        <v>90</v>
      </c>
      <c r="Y115" s="4" t="s">
        <v>7</v>
      </c>
      <c r="Z115" s="4">
        <v>290</v>
      </c>
      <c r="AA115" s="4" t="s">
        <v>7</v>
      </c>
      <c r="AB115" s="6">
        <v>1150</v>
      </c>
      <c r="AC115" s="4" t="s">
        <v>7</v>
      </c>
      <c r="AD115" s="4">
        <v>3</v>
      </c>
      <c r="AE115" s="15" t="s">
        <v>8</v>
      </c>
      <c r="AF115" s="665">
        <v>9.6550953500921004</v>
      </c>
      <c r="AG115" s="285">
        <f>INDEX(Калькулятор!$H$52:$BF$52,MATCH(AB115,Калькулятор!$H$41:$BF$41,0))</f>
        <v>517.78013278080005</v>
      </c>
      <c r="AH115" s="672">
        <v>15485.567168964484</v>
      </c>
      <c r="AI115" s="672">
        <v>12218.688518346156</v>
      </c>
      <c r="AJ115" s="673">
        <f t="shared" si="23"/>
        <v>27704.25568731064</v>
      </c>
      <c r="AK115" s="3" t="str">
        <f t="shared" si="29"/>
        <v>Wtherm</v>
      </c>
      <c r="AL115" s="4" t="s">
        <v>7</v>
      </c>
      <c r="AM115" s="16" t="s">
        <v>79</v>
      </c>
      <c r="AN115" s="4" t="s">
        <v>7</v>
      </c>
      <c r="AO115" s="4">
        <v>110</v>
      </c>
      <c r="AP115" s="4" t="s">
        <v>7</v>
      </c>
      <c r="AQ115" s="4">
        <v>290</v>
      </c>
      <c r="AR115" s="4" t="s">
        <v>7</v>
      </c>
      <c r="AS115" s="6">
        <v>1150</v>
      </c>
      <c r="AT115" s="4" t="s">
        <v>7</v>
      </c>
      <c r="AU115" s="4">
        <v>3</v>
      </c>
      <c r="AV115" s="15" t="s">
        <v>8</v>
      </c>
      <c r="AW115" s="665">
        <v>10.088435446092102</v>
      </c>
      <c r="AX115" s="285">
        <f>INDEX(Калькулятор!$H$59:$BF$59,MATCH(AS115,Калькулятор!$H$41:$BF$41,0))</f>
        <v>620.07631048380506</v>
      </c>
      <c r="AY115" s="672">
        <v>16060.860387826666</v>
      </c>
      <c r="AZ115" s="672">
        <v>12218.688518346156</v>
      </c>
      <c r="BA115" s="673">
        <f t="shared" si="24"/>
        <v>28279.548906172822</v>
      </c>
      <c r="BB115" s="3" t="str">
        <f t="shared" si="30"/>
        <v>Wtherm</v>
      </c>
      <c r="BC115" s="4" t="s">
        <v>7</v>
      </c>
      <c r="BD115" s="16" t="s">
        <v>79</v>
      </c>
      <c r="BE115" s="4" t="s">
        <v>7</v>
      </c>
      <c r="BF115" s="4">
        <v>140</v>
      </c>
      <c r="BG115" s="4" t="s">
        <v>7</v>
      </c>
      <c r="BH115" s="4">
        <v>290</v>
      </c>
      <c r="BI115" s="4" t="s">
        <v>7</v>
      </c>
      <c r="BJ115" s="6">
        <v>1150</v>
      </c>
      <c r="BK115" s="4" t="s">
        <v>7</v>
      </c>
      <c r="BL115" s="4">
        <v>6</v>
      </c>
      <c r="BM115" s="14" t="s">
        <v>12</v>
      </c>
      <c r="BN115" s="665">
        <v>12.378030460694973</v>
      </c>
      <c r="BO115" s="285">
        <f>INDEX(Калькулятор!$H$66:$BF$66,MATCH(BJ115,Калькулятор!$H$41:$BF$41,0))</f>
        <v>892.01203199999986</v>
      </c>
      <c r="BP115" s="672">
        <v>24052.490437014516</v>
      </c>
      <c r="BQ115" s="672">
        <v>12218.688518346156</v>
      </c>
      <c r="BR115" s="673">
        <f t="shared" si="25"/>
        <v>36271.178955360672</v>
      </c>
      <c r="BS115" s="3" t="str">
        <f t="shared" si="31"/>
        <v>Wtherm</v>
      </c>
      <c r="BT115" s="4" t="s">
        <v>7</v>
      </c>
      <c r="BU115" s="16" t="s">
        <v>79</v>
      </c>
      <c r="BV115" s="4" t="s">
        <v>7</v>
      </c>
      <c r="BW115" s="4">
        <v>180</v>
      </c>
      <c r="BX115" s="4" t="s">
        <v>7</v>
      </c>
      <c r="BY115" s="4">
        <v>290</v>
      </c>
      <c r="BZ115" s="4" t="s">
        <v>7</v>
      </c>
      <c r="CA115" s="6">
        <v>1150</v>
      </c>
      <c r="CB115" s="4" t="s">
        <v>7</v>
      </c>
      <c r="CC115" s="4">
        <v>6</v>
      </c>
      <c r="CD115" s="14" t="s">
        <v>12</v>
      </c>
      <c r="CE115" s="665">
        <v>13.244710652694973</v>
      </c>
      <c r="CF115" s="285">
        <f>INDEX(Калькулятор!$H$80:$BF$80,MATCH(CA115,Калькулятор!$H$41:$BF$41,0))</f>
        <v>1021.4231040000003</v>
      </c>
      <c r="CG115" s="672">
        <v>25172.889374738879</v>
      </c>
      <c r="CH115" s="672">
        <v>12218.688518346156</v>
      </c>
      <c r="CI115" s="673">
        <f t="shared" si="26"/>
        <v>37391.577893085036</v>
      </c>
    </row>
    <row r="116" spans="2:87" ht="16.5" thickBot="1" x14ac:dyDescent="0.3">
      <c r="B116" s="846"/>
      <c r="C116" s="3" t="str">
        <f t="shared" si="27"/>
        <v>Wtherm</v>
      </c>
      <c r="D116" s="4" t="s">
        <v>7</v>
      </c>
      <c r="E116" s="16" t="s">
        <v>79</v>
      </c>
      <c r="F116" s="4" t="s">
        <v>7</v>
      </c>
      <c r="G116" s="4">
        <v>75</v>
      </c>
      <c r="H116" s="4" t="s">
        <v>7</v>
      </c>
      <c r="I116" s="4">
        <v>290</v>
      </c>
      <c r="J116" s="4" t="s">
        <v>7</v>
      </c>
      <c r="K116" s="6">
        <v>1200</v>
      </c>
      <c r="L116" s="4" t="s">
        <v>7</v>
      </c>
      <c r="M116" s="4">
        <v>3</v>
      </c>
      <c r="N116" s="15" t="s">
        <v>8</v>
      </c>
      <c r="O116" s="665">
        <v>9.6831547081321609</v>
      </c>
      <c r="P116" s="285">
        <f>INDEX(Калькулятор!$H$45:$BF$45,MATCH(K116,Калькулятор!$H$41:$BF$41,0))</f>
        <v>392.67331811253598</v>
      </c>
      <c r="Q116" s="672">
        <v>15646.948114671299</v>
      </c>
      <c r="R116" s="672">
        <v>12671.955936230768</v>
      </c>
      <c r="S116" s="673">
        <f t="shared" si="22"/>
        <v>28318.904050902067</v>
      </c>
      <c r="T116" s="3" t="str">
        <f t="shared" si="28"/>
        <v>Wtherm</v>
      </c>
      <c r="U116" s="4" t="s">
        <v>7</v>
      </c>
      <c r="V116" s="16" t="s">
        <v>79</v>
      </c>
      <c r="W116" s="4" t="s">
        <v>7</v>
      </c>
      <c r="X116" s="4">
        <v>90</v>
      </c>
      <c r="Y116" s="4" t="s">
        <v>7</v>
      </c>
      <c r="Z116" s="4">
        <v>290</v>
      </c>
      <c r="AA116" s="4" t="s">
        <v>7</v>
      </c>
      <c r="AB116" s="6">
        <v>1200</v>
      </c>
      <c r="AC116" s="4" t="s">
        <v>7</v>
      </c>
      <c r="AD116" s="4">
        <v>3</v>
      </c>
      <c r="AE116" s="15" t="s">
        <v>8</v>
      </c>
      <c r="AF116" s="665">
        <v>10.017673980132162</v>
      </c>
      <c r="AG116" s="285">
        <f>INDEX(Калькулятор!$H$52:$BF$52,MATCH(AB116,Калькулятор!$H$41:$BF$41,0))</f>
        <v>550.1413910796</v>
      </c>
      <c r="AH116" s="672">
        <v>16067.705469180437</v>
      </c>
      <c r="AI116" s="672">
        <v>12671.955936230768</v>
      </c>
      <c r="AJ116" s="673">
        <f t="shared" si="23"/>
        <v>28739.661405411207</v>
      </c>
      <c r="AK116" s="3" t="str">
        <f t="shared" si="29"/>
        <v>Wtherm</v>
      </c>
      <c r="AL116" s="4" t="s">
        <v>7</v>
      </c>
      <c r="AM116" s="16" t="s">
        <v>79</v>
      </c>
      <c r="AN116" s="4" t="s">
        <v>7</v>
      </c>
      <c r="AO116" s="4">
        <v>110</v>
      </c>
      <c r="AP116" s="4" t="s">
        <v>7</v>
      </c>
      <c r="AQ116" s="4">
        <v>290</v>
      </c>
      <c r="AR116" s="4" t="s">
        <v>7</v>
      </c>
      <c r="AS116" s="6">
        <v>1200</v>
      </c>
      <c r="AT116" s="4" t="s">
        <v>7</v>
      </c>
      <c r="AU116" s="4">
        <v>3</v>
      </c>
      <c r="AV116" s="15" t="s">
        <v>8</v>
      </c>
      <c r="AW116" s="665">
        <v>10.463699676132164</v>
      </c>
      <c r="AX116" s="285">
        <f>INDEX(Калькулятор!$H$59:$BF$59,MATCH(AS116,Калькулятор!$H$41:$BF$41,0))</f>
        <v>658.83107988904283</v>
      </c>
      <c r="AY116" s="672">
        <v>16658.902775192619</v>
      </c>
      <c r="AZ116" s="672">
        <v>12671.955936230768</v>
      </c>
      <c r="BA116" s="673">
        <f t="shared" si="24"/>
        <v>29330.858711423389</v>
      </c>
      <c r="BB116" s="3" t="str">
        <f t="shared" si="30"/>
        <v>Wtherm</v>
      </c>
      <c r="BC116" s="4" t="s">
        <v>7</v>
      </c>
      <c r="BD116" s="16" t="s">
        <v>79</v>
      </c>
      <c r="BE116" s="4" t="s">
        <v>7</v>
      </c>
      <c r="BF116" s="4">
        <v>140</v>
      </c>
      <c r="BG116" s="4" t="s">
        <v>7</v>
      </c>
      <c r="BH116" s="4">
        <v>290</v>
      </c>
      <c r="BI116" s="4" t="s">
        <v>7</v>
      </c>
      <c r="BJ116" s="6">
        <v>1200</v>
      </c>
      <c r="BK116" s="4" t="s">
        <v>7</v>
      </c>
      <c r="BL116" s="4">
        <v>6</v>
      </c>
      <c r="BM116" s="14" t="s">
        <v>12</v>
      </c>
      <c r="BN116" s="665">
        <v>12.856128351098171</v>
      </c>
      <c r="BO116" s="285">
        <f>INDEX(Калькулятор!$H$66:$BF$66,MATCH(BJ116,Калькулятор!$H$41:$BF$41,0))</f>
        <v>947.76278399999978</v>
      </c>
      <c r="BP116" s="672">
        <v>25048.023111950581</v>
      </c>
      <c r="BQ116" s="672">
        <v>12671.955936230768</v>
      </c>
      <c r="BR116" s="673">
        <f t="shared" si="25"/>
        <v>37719.979048181347</v>
      </c>
      <c r="BS116" s="3" t="str">
        <f t="shared" si="31"/>
        <v>Wtherm</v>
      </c>
      <c r="BT116" s="4" t="s">
        <v>7</v>
      </c>
      <c r="BU116" s="16" t="s">
        <v>79</v>
      </c>
      <c r="BV116" s="4" t="s">
        <v>7</v>
      </c>
      <c r="BW116" s="4">
        <v>180</v>
      </c>
      <c r="BX116" s="4" t="s">
        <v>7</v>
      </c>
      <c r="BY116" s="4">
        <v>290</v>
      </c>
      <c r="BZ116" s="4" t="s">
        <v>7</v>
      </c>
      <c r="CA116" s="6">
        <v>1200</v>
      </c>
      <c r="CB116" s="4" t="s">
        <v>7</v>
      </c>
      <c r="CC116" s="4">
        <v>6</v>
      </c>
      <c r="CD116" s="14" t="s">
        <v>12</v>
      </c>
      <c r="CE116" s="665">
        <v>13.74817974309817</v>
      </c>
      <c r="CF116" s="285">
        <f>INDEX(Калькулятор!$H$80:$BF$80,MATCH(CA116,Калькулятор!$H$41:$BF$41,0))</f>
        <v>1085.2620480000003</v>
      </c>
      <c r="CG116" s="672">
        <v>26200.230223974944</v>
      </c>
      <c r="CH116" s="672">
        <v>12671.955936230768</v>
      </c>
      <c r="CI116" s="673">
        <f t="shared" si="26"/>
        <v>38872.186160205711</v>
      </c>
    </row>
    <row r="117" spans="2:87" ht="16.5" thickBot="1" x14ac:dyDescent="0.3">
      <c r="B117" s="846"/>
      <c r="C117" s="3" t="str">
        <f t="shared" si="27"/>
        <v>Wtherm</v>
      </c>
      <c r="D117" s="4" t="s">
        <v>7</v>
      </c>
      <c r="E117" s="16" t="s">
        <v>79</v>
      </c>
      <c r="F117" s="4" t="s">
        <v>7</v>
      </c>
      <c r="G117" s="4">
        <v>75</v>
      </c>
      <c r="H117" s="4" t="s">
        <v>7</v>
      </c>
      <c r="I117" s="4">
        <v>290</v>
      </c>
      <c r="J117" s="4" t="s">
        <v>7</v>
      </c>
      <c r="K117" s="6">
        <v>1250</v>
      </c>
      <c r="L117" s="4" t="s">
        <v>7</v>
      </c>
      <c r="M117" s="4">
        <v>3</v>
      </c>
      <c r="N117" s="15" t="s">
        <v>8</v>
      </c>
      <c r="O117" s="665">
        <v>10.036219138172225</v>
      </c>
      <c r="P117" s="285">
        <f>INDEX(Калькулятор!$H$45:$BF$45,MATCH(K117,Калькулятор!$H$41:$BF$41,0))</f>
        <v>415.77174858974405</v>
      </c>
      <c r="Q117" s="672">
        <v>16217.158349524747</v>
      </c>
      <c r="R117" s="672">
        <v>13125.223354115389</v>
      </c>
      <c r="S117" s="673">
        <f t="shared" si="22"/>
        <v>29342.381703640138</v>
      </c>
      <c r="T117" s="3" t="str">
        <f t="shared" si="28"/>
        <v>Wtherm</v>
      </c>
      <c r="U117" s="4" t="s">
        <v>7</v>
      </c>
      <c r="V117" s="16" t="s">
        <v>79</v>
      </c>
      <c r="W117" s="4" t="s">
        <v>7</v>
      </c>
      <c r="X117" s="4">
        <v>90</v>
      </c>
      <c r="Y117" s="4" t="s">
        <v>7</v>
      </c>
      <c r="Z117" s="4">
        <v>290</v>
      </c>
      <c r="AA117" s="4" t="s">
        <v>7</v>
      </c>
      <c r="AB117" s="6">
        <v>1250</v>
      </c>
      <c r="AC117" s="4" t="s">
        <v>7</v>
      </c>
      <c r="AD117" s="4">
        <v>3</v>
      </c>
      <c r="AE117" s="15" t="s">
        <v>8</v>
      </c>
      <c r="AF117" s="665">
        <v>10.380252610172224</v>
      </c>
      <c r="AG117" s="285">
        <f>INDEX(Калькулятор!$H$52:$BF$52,MATCH(AB117,Калькулятор!$H$41:$BF$41,0))</f>
        <v>582.50264937839995</v>
      </c>
      <c r="AH117" s="672">
        <v>16649.843769396382</v>
      </c>
      <c r="AI117" s="672">
        <v>13125.223354115389</v>
      </c>
      <c r="AJ117" s="673">
        <f t="shared" si="23"/>
        <v>29775.06712351177</v>
      </c>
      <c r="AK117" s="3" t="str">
        <f t="shared" si="29"/>
        <v>Wtherm</v>
      </c>
      <c r="AL117" s="4" t="s">
        <v>7</v>
      </c>
      <c r="AM117" s="16" t="s">
        <v>79</v>
      </c>
      <c r="AN117" s="4" t="s">
        <v>7</v>
      </c>
      <c r="AO117" s="4">
        <v>110</v>
      </c>
      <c r="AP117" s="4" t="s">
        <v>7</v>
      </c>
      <c r="AQ117" s="4">
        <v>290</v>
      </c>
      <c r="AR117" s="4" t="s">
        <v>7</v>
      </c>
      <c r="AS117" s="6">
        <v>1250</v>
      </c>
      <c r="AT117" s="4" t="s">
        <v>7</v>
      </c>
      <c r="AU117" s="4">
        <v>3</v>
      </c>
      <c r="AV117" s="15" t="s">
        <v>8</v>
      </c>
      <c r="AW117" s="665">
        <v>10.838963906172225</v>
      </c>
      <c r="AX117" s="285">
        <f>INDEX(Калькулятор!$H$59:$BF$59,MATCH(AS117,Калькулятор!$H$41:$BF$41,0))</f>
        <v>697.58584929428059</v>
      </c>
      <c r="AY117" s="672">
        <v>17256.945162558564</v>
      </c>
      <c r="AZ117" s="672">
        <v>13125.223354115389</v>
      </c>
      <c r="BA117" s="673">
        <f t="shared" si="24"/>
        <v>30382.168516673955</v>
      </c>
      <c r="BB117" s="3" t="str">
        <f t="shared" si="30"/>
        <v>Wtherm</v>
      </c>
      <c r="BC117" s="4" t="s">
        <v>7</v>
      </c>
      <c r="BD117" s="16" t="s">
        <v>79</v>
      </c>
      <c r="BE117" s="4" t="s">
        <v>7</v>
      </c>
      <c r="BF117" s="4">
        <v>140</v>
      </c>
      <c r="BG117" s="4" t="s">
        <v>7</v>
      </c>
      <c r="BH117" s="4">
        <v>290</v>
      </c>
      <c r="BI117" s="4" t="s">
        <v>7</v>
      </c>
      <c r="BJ117" s="6">
        <v>1250</v>
      </c>
      <c r="BK117" s="4" t="s">
        <v>7</v>
      </c>
      <c r="BL117" s="4">
        <v>6</v>
      </c>
      <c r="BM117" s="14" t="s">
        <v>12</v>
      </c>
      <c r="BN117" s="665">
        <v>13.334226241501373</v>
      </c>
      <c r="BO117" s="285">
        <f>INDEX(Калькулятор!$H$66:$BF$66,MATCH(BJ117,Калькулятор!$H$41:$BF$41,0))</f>
        <v>1003.5135359999998</v>
      </c>
      <c r="BP117" s="672">
        <v>26043.555786886634</v>
      </c>
      <c r="BQ117" s="672">
        <v>13125.223354115389</v>
      </c>
      <c r="BR117" s="673">
        <f t="shared" si="25"/>
        <v>39168.779141002022</v>
      </c>
      <c r="BS117" s="3" t="str">
        <f t="shared" si="31"/>
        <v>Wtherm</v>
      </c>
      <c r="BT117" s="4" t="s">
        <v>7</v>
      </c>
      <c r="BU117" s="16" t="s">
        <v>79</v>
      </c>
      <c r="BV117" s="4" t="s">
        <v>7</v>
      </c>
      <c r="BW117" s="4">
        <v>180</v>
      </c>
      <c r="BX117" s="4" t="s">
        <v>7</v>
      </c>
      <c r="BY117" s="4">
        <v>290</v>
      </c>
      <c r="BZ117" s="4" t="s">
        <v>7</v>
      </c>
      <c r="CA117" s="6">
        <v>1250</v>
      </c>
      <c r="CB117" s="4" t="s">
        <v>7</v>
      </c>
      <c r="CC117" s="4">
        <v>6</v>
      </c>
      <c r="CD117" s="14" t="s">
        <v>12</v>
      </c>
      <c r="CE117" s="665">
        <v>14.25164883350137</v>
      </c>
      <c r="CF117" s="285">
        <f>INDEX(Калькулятор!$H$80:$BF$80,MATCH(CA117,Калькулятор!$H$41:$BF$41,0))</f>
        <v>1149.1009920000004</v>
      </c>
      <c r="CG117" s="672">
        <v>27227.571073211006</v>
      </c>
      <c r="CH117" s="672">
        <v>13125.223354115389</v>
      </c>
      <c r="CI117" s="673">
        <f t="shared" si="26"/>
        <v>40352.794427326393</v>
      </c>
    </row>
    <row r="118" spans="2:87" ht="16.5" thickBot="1" x14ac:dyDescent="0.3">
      <c r="B118" s="846"/>
      <c r="C118" s="3" t="str">
        <f t="shared" si="27"/>
        <v>Wtherm</v>
      </c>
      <c r="D118" s="4" t="s">
        <v>7</v>
      </c>
      <c r="E118" s="16" t="s">
        <v>79</v>
      </c>
      <c r="F118" s="4" t="s">
        <v>7</v>
      </c>
      <c r="G118" s="4">
        <v>75</v>
      </c>
      <c r="H118" s="4" t="s">
        <v>7</v>
      </c>
      <c r="I118" s="4">
        <v>290</v>
      </c>
      <c r="J118" s="4" t="s">
        <v>7</v>
      </c>
      <c r="K118" s="6">
        <v>1300</v>
      </c>
      <c r="L118" s="4" t="s">
        <v>7</v>
      </c>
      <c r="M118" s="4">
        <v>3</v>
      </c>
      <c r="N118" s="15" t="s">
        <v>8</v>
      </c>
      <c r="O118" s="665">
        <v>10.389283568212285</v>
      </c>
      <c r="P118" s="285">
        <f>INDEX(Калькулятор!$H$45:$BF$45,MATCH(K118,Калькулятор!$H$41:$BF$41,0))</f>
        <v>438.87017906695201</v>
      </c>
      <c r="Q118" s="672">
        <v>16787.3685843782</v>
      </c>
      <c r="R118" s="672">
        <v>13578.490772000001</v>
      </c>
      <c r="S118" s="673">
        <f t="shared" si="22"/>
        <v>30365.859356378201</v>
      </c>
      <c r="T118" s="3" t="str">
        <f t="shared" si="28"/>
        <v>Wtherm</v>
      </c>
      <c r="U118" s="4" t="s">
        <v>7</v>
      </c>
      <c r="V118" s="16" t="s">
        <v>79</v>
      </c>
      <c r="W118" s="4" t="s">
        <v>7</v>
      </c>
      <c r="X118" s="4">
        <v>90</v>
      </c>
      <c r="Y118" s="4" t="s">
        <v>7</v>
      </c>
      <c r="Z118" s="4">
        <v>290</v>
      </c>
      <c r="AA118" s="4" t="s">
        <v>7</v>
      </c>
      <c r="AB118" s="6">
        <v>1300</v>
      </c>
      <c r="AC118" s="4" t="s">
        <v>7</v>
      </c>
      <c r="AD118" s="4">
        <v>3</v>
      </c>
      <c r="AE118" s="15" t="s">
        <v>8</v>
      </c>
      <c r="AF118" s="665">
        <v>10.742831240212285</v>
      </c>
      <c r="AG118" s="285">
        <f>INDEX(Калькулятор!$H$52:$BF$52,MATCH(AB118,Калькулятор!$H$41:$BF$41,0))</f>
        <v>614.8639076771999</v>
      </c>
      <c r="AH118" s="672">
        <v>17231.982069612335</v>
      </c>
      <c r="AI118" s="672">
        <v>13578.490772000001</v>
      </c>
      <c r="AJ118" s="673">
        <f t="shared" si="23"/>
        <v>30810.472841612336</v>
      </c>
      <c r="AK118" s="3" t="str">
        <f t="shared" si="29"/>
        <v>Wtherm</v>
      </c>
      <c r="AL118" s="4" t="s">
        <v>7</v>
      </c>
      <c r="AM118" s="16" t="s">
        <v>79</v>
      </c>
      <c r="AN118" s="4" t="s">
        <v>7</v>
      </c>
      <c r="AO118" s="4">
        <v>110</v>
      </c>
      <c r="AP118" s="4" t="s">
        <v>7</v>
      </c>
      <c r="AQ118" s="4">
        <v>290</v>
      </c>
      <c r="AR118" s="4" t="s">
        <v>7</v>
      </c>
      <c r="AS118" s="6">
        <v>1300</v>
      </c>
      <c r="AT118" s="4" t="s">
        <v>7</v>
      </c>
      <c r="AU118" s="4">
        <v>3</v>
      </c>
      <c r="AV118" s="15" t="s">
        <v>8</v>
      </c>
      <c r="AW118" s="665">
        <v>11.214228136212284</v>
      </c>
      <c r="AX118" s="285">
        <f>INDEX(Калькулятор!$H$59:$BF$59,MATCH(AS118,Калькулятор!$H$41:$BF$41,0))</f>
        <v>736.34061869951836</v>
      </c>
      <c r="AY118" s="672">
        <v>17854.987549924517</v>
      </c>
      <c r="AZ118" s="672">
        <v>13578.490772000001</v>
      </c>
      <c r="BA118" s="673">
        <f t="shared" si="24"/>
        <v>31433.478321924518</v>
      </c>
      <c r="BB118" s="3" t="str">
        <f t="shared" si="30"/>
        <v>Wtherm</v>
      </c>
      <c r="BC118" s="4" t="s">
        <v>7</v>
      </c>
      <c r="BD118" s="16" t="s">
        <v>79</v>
      </c>
      <c r="BE118" s="4" t="s">
        <v>7</v>
      </c>
      <c r="BF118" s="4">
        <v>140</v>
      </c>
      <c r="BG118" s="4" t="s">
        <v>7</v>
      </c>
      <c r="BH118" s="4">
        <v>290</v>
      </c>
      <c r="BI118" s="4" t="s">
        <v>7</v>
      </c>
      <c r="BJ118" s="6">
        <v>1300</v>
      </c>
      <c r="BK118" s="4" t="s">
        <v>7</v>
      </c>
      <c r="BL118" s="4">
        <v>6</v>
      </c>
      <c r="BM118" s="14" t="s">
        <v>12</v>
      </c>
      <c r="BN118" s="665">
        <v>13.812324131904571</v>
      </c>
      <c r="BO118" s="285">
        <f>INDEX(Калькулятор!$H$66:$BF$66,MATCH(BJ118,Калькулятор!$H$41:$BF$41,0))</f>
        <v>1059.2642879999996</v>
      </c>
      <c r="BP118" s="672">
        <v>27039.088461822699</v>
      </c>
      <c r="BQ118" s="672">
        <v>13578.490772000001</v>
      </c>
      <c r="BR118" s="673">
        <f t="shared" si="25"/>
        <v>40617.579233822704</v>
      </c>
      <c r="BS118" s="3" t="str">
        <f t="shared" si="31"/>
        <v>Wtherm</v>
      </c>
      <c r="BT118" s="4" t="s">
        <v>7</v>
      </c>
      <c r="BU118" s="16" t="s">
        <v>79</v>
      </c>
      <c r="BV118" s="4" t="s">
        <v>7</v>
      </c>
      <c r="BW118" s="4">
        <v>180</v>
      </c>
      <c r="BX118" s="4" t="s">
        <v>7</v>
      </c>
      <c r="BY118" s="4">
        <v>290</v>
      </c>
      <c r="BZ118" s="4" t="s">
        <v>7</v>
      </c>
      <c r="CA118" s="6">
        <v>1300</v>
      </c>
      <c r="CB118" s="4" t="s">
        <v>7</v>
      </c>
      <c r="CC118" s="4">
        <v>6</v>
      </c>
      <c r="CD118" s="14" t="s">
        <v>12</v>
      </c>
      <c r="CE118" s="665">
        <v>14.755117923904571</v>
      </c>
      <c r="CF118" s="285">
        <f>INDEX(Калькулятор!$H$80:$BF$80,MATCH(CA118,Калькулятор!$H$41:$BF$41,0))</f>
        <v>1212.9399360000002</v>
      </c>
      <c r="CG118" s="672">
        <v>28254.911922447071</v>
      </c>
      <c r="CH118" s="672">
        <v>13578.490772000001</v>
      </c>
      <c r="CI118" s="673">
        <f t="shared" si="26"/>
        <v>41833.402694447068</v>
      </c>
    </row>
    <row r="119" spans="2:87" ht="16.5" thickBot="1" x14ac:dyDescent="0.3">
      <c r="B119" s="846"/>
      <c r="C119" s="3" t="str">
        <f t="shared" si="27"/>
        <v>Wtherm</v>
      </c>
      <c r="D119" s="4" t="s">
        <v>7</v>
      </c>
      <c r="E119" s="16" t="s">
        <v>79</v>
      </c>
      <c r="F119" s="4" t="s">
        <v>7</v>
      </c>
      <c r="G119" s="4">
        <v>75</v>
      </c>
      <c r="H119" s="4" t="s">
        <v>7</v>
      </c>
      <c r="I119" s="4">
        <v>290</v>
      </c>
      <c r="J119" s="4" t="s">
        <v>7</v>
      </c>
      <c r="K119" s="6">
        <v>1350</v>
      </c>
      <c r="L119" s="4" t="s">
        <v>7</v>
      </c>
      <c r="M119" s="4">
        <v>3</v>
      </c>
      <c r="N119" s="15" t="s">
        <v>8</v>
      </c>
      <c r="O119" s="665">
        <v>10.888185198932346</v>
      </c>
      <c r="P119" s="285">
        <f>INDEX(Калькулятор!$H$45:$BF$45,MATCH(K119,Калькулятор!$H$41:$BF$41,0))</f>
        <v>461.96860954416002</v>
      </c>
      <c r="Q119" s="672">
        <v>17524.056803620606</v>
      </c>
      <c r="R119" s="672">
        <v>14261.758189884617</v>
      </c>
      <c r="S119" s="673">
        <f t="shared" si="22"/>
        <v>31785.814993505221</v>
      </c>
      <c r="T119" s="3" t="str">
        <f t="shared" si="28"/>
        <v>Wtherm</v>
      </c>
      <c r="U119" s="4" t="s">
        <v>7</v>
      </c>
      <c r="V119" s="16" t="s">
        <v>79</v>
      </c>
      <c r="W119" s="4" t="s">
        <v>7</v>
      </c>
      <c r="X119" s="4">
        <v>90</v>
      </c>
      <c r="Y119" s="4" t="s">
        <v>7</v>
      </c>
      <c r="Z119" s="4">
        <v>290</v>
      </c>
      <c r="AA119" s="4" t="s">
        <v>7</v>
      </c>
      <c r="AB119" s="6">
        <v>1350</v>
      </c>
      <c r="AC119" s="4" t="s">
        <v>7</v>
      </c>
      <c r="AD119" s="4">
        <v>3</v>
      </c>
      <c r="AE119" s="15" t="s">
        <v>8</v>
      </c>
      <c r="AF119" s="665">
        <v>11.277601404932346</v>
      </c>
      <c r="AG119" s="285">
        <f>INDEX(Калькулятор!$H$52:$BF$52,MATCH(AB119,Калькулятор!$H$41:$BF$41,0))</f>
        <v>647.22516597599997</v>
      </c>
      <c r="AH119" s="672">
        <v>18013.639095271366</v>
      </c>
      <c r="AI119" s="672">
        <v>14261.758189884617</v>
      </c>
      <c r="AJ119" s="673">
        <f t="shared" si="23"/>
        <v>32275.397285155981</v>
      </c>
      <c r="AK119" s="3" t="str">
        <f t="shared" si="29"/>
        <v>Wtherm</v>
      </c>
      <c r="AL119" s="4" t="s">
        <v>7</v>
      </c>
      <c r="AM119" s="16" t="s">
        <v>79</v>
      </c>
      <c r="AN119" s="4" t="s">
        <v>7</v>
      </c>
      <c r="AO119" s="4">
        <v>110</v>
      </c>
      <c r="AP119" s="4" t="s">
        <v>7</v>
      </c>
      <c r="AQ119" s="4">
        <v>290</v>
      </c>
      <c r="AR119" s="4" t="s">
        <v>7</v>
      </c>
      <c r="AS119" s="6">
        <v>1350</v>
      </c>
      <c r="AT119" s="4" t="s">
        <v>7</v>
      </c>
      <c r="AU119" s="4">
        <v>3</v>
      </c>
      <c r="AV119" s="15" t="s">
        <v>8</v>
      </c>
      <c r="AW119" s="665">
        <v>11.796823012932347</v>
      </c>
      <c r="AX119" s="285">
        <f>INDEX(Калькулятор!$H$59:$BF$59,MATCH(AS119,Калькулятор!$H$41:$BF$41,0))</f>
        <v>775.09538810475624</v>
      </c>
      <c r="AY119" s="672">
        <v>18696.602984139048</v>
      </c>
      <c r="AZ119" s="672">
        <v>14261.758189884617</v>
      </c>
      <c r="BA119" s="673">
        <f t="shared" si="24"/>
        <v>32958.361174023667</v>
      </c>
      <c r="BB119" s="3" t="str">
        <f t="shared" si="30"/>
        <v>Wtherm</v>
      </c>
      <c r="BC119" s="4" t="s">
        <v>7</v>
      </c>
      <c r="BD119" s="16" t="s">
        <v>79</v>
      </c>
      <c r="BE119" s="4" t="s">
        <v>7</v>
      </c>
      <c r="BF119" s="4">
        <v>140</v>
      </c>
      <c r="BG119" s="4" t="s">
        <v>7</v>
      </c>
      <c r="BH119" s="4">
        <v>290</v>
      </c>
      <c r="BI119" s="4" t="s">
        <v>7</v>
      </c>
      <c r="BJ119" s="6">
        <v>1350</v>
      </c>
      <c r="BK119" s="4" t="s">
        <v>7</v>
      </c>
      <c r="BL119" s="4">
        <v>6</v>
      </c>
      <c r="BM119" s="14" t="s">
        <v>12</v>
      </c>
      <c r="BN119" s="665">
        <v>14.550461336987771</v>
      </c>
      <c r="BO119" s="285">
        <f>INDEX(Калькулятор!$H$66:$BF$66,MATCH(BJ119,Калькулятор!$H$41:$BF$41,0))</f>
        <v>1115.0150399999998</v>
      </c>
      <c r="BP119" s="672">
        <v>28344.275665715599</v>
      </c>
      <c r="BQ119" s="672">
        <v>14261.758189884617</v>
      </c>
      <c r="BR119" s="673">
        <f t="shared" si="25"/>
        <v>42606.033855600217</v>
      </c>
      <c r="BS119" s="3" t="str">
        <f t="shared" si="31"/>
        <v>Wtherm</v>
      </c>
      <c r="BT119" s="4" t="s">
        <v>7</v>
      </c>
      <c r="BU119" s="16" t="s">
        <v>79</v>
      </c>
      <c r="BV119" s="4" t="s">
        <v>7</v>
      </c>
      <c r="BW119" s="4">
        <v>180</v>
      </c>
      <c r="BX119" s="4" t="s">
        <v>7</v>
      </c>
      <c r="BY119" s="4">
        <v>290</v>
      </c>
      <c r="BZ119" s="4" t="s">
        <v>7</v>
      </c>
      <c r="CA119" s="6">
        <v>1350</v>
      </c>
      <c r="CB119" s="4" t="s">
        <v>7</v>
      </c>
      <c r="CC119" s="4">
        <v>6</v>
      </c>
      <c r="CD119" s="14" t="s">
        <v>12</v>
      </c>
      <c r="CE119" s="665">
        <v>15.588904552987771</v>
      </c>
      <c r="CF119" s="285">
        <f>INDEX(Калькулятор!$H$80:$BF$80,MATCH(CA119,Калькулятор!$H$41:$BF$41,0))</f>
        <v>1276.7788800000003</v>
      </c>
      <c r="CG119" s="672">
        <v>29695.109693450962</v>
      </c>
      <c r="CH119" s="672">
        <v>14261.758189884617</v>
      </c>
      <c r="CI119" s="673">
        <f t="shared" si="26"/>
        <v>43956.867883335581</v>
      </c>
    </row>
    <row r="120" spans="2:87" ht="16.5" thickBot="1" x14ac:dyDescent="0.3">
      <c r="B120" s="846"/>
      <c r="C120" s="3" t="str">
        <f t="shared" si="27"/>
        <v>Wtherm</v>
      </c>
      <c r="D120" s="4" t="s">
        <v>7</v>
      </c>
      <c r="E120" s="16" t="s">
        <v>79</v>
      </c>
      <c r="F120" s="4" t="s">
        <v>7</v>
      </c>
      <c r="G120" s="4">
        <v>75</v>
      </c>
      <c r="H120" s="4" t="s">
        <v>7</v>
      </c>
      <c r="I120" s="4">
        <v>290</v>
      </c>
      <c r="J120" s="4" t="s">
        <v>7</v>
      </c>
      <c r="K120" s="6">
        <v>1400</v>
      </c>
      <c r="L120" s="4" t="s">
        <v>7</v>
      </c>
      <c r="M120" s="4">
        <v>3</v>
      </c>
      <c r="N120" s="15" t="s">
        <v>8</v>
      </c>
      <c r="O120" s="665">
        <v>11.241249628972408</v>
      </c>
      <c r="P120" s="285">
        <f>INDEX(Калькулятор!$H$45:$BF$45,MATCH(K120,Калькулятор!$H$41:$BF$41,0))</f>
        <v>485.06704002136803</v>
      </c>
      <c r="Q120" s="672">
        <v>18094.267038474056</v>
      </c>
      <c r="R120" s="672">
        <v>14715.025607769232</v>
      </c>
      <c r="S120" s="673">
        <f t="shared" si="22"/>
        <v>32809.292646243288</v>
      </c>
      <c r="T120" s="3" t="str">
        <f t="shared" si="28"/>
        <v>Wtherm</v>
      </c>
      <c r="U120" s="4" t="s">
        <v>7</v>
      </c>
      <c r="V120" s="16" t="s">
        <v>79</v>
      </c>
      <c r="W120" s="4" t="s">
        <v>7</v>
      </c>
      <c r="X120" s="4">
        <v>90</v>
      </c>
      <c r="Y120" s="4" t="s">
        <v>7</v>
      </c>
      <c r="Z120" s="4">
        <v>290</v>
      </c>
      <c r="AA120" s="4" t="s">
        <v>7</v>
      </c>
      <c r="AB120" s="6">
        <v>1400</v>
      </c>
      <c r="AC120" s="4" t="s">
        <v>7</v>
      </c>
      <c r="AD120" s="4">
        <v>3</v>
      </c>
      <c r="AE120" s="15" t="s">
        <v>8</v>
      </c>
      <c r="AF120" s="665">
        <v>11.640180034972408</v>
      </c>
      <c r="AG120" s="285">
        <f>INDEX(Калькулятор!$H$52:$BF$52,MATCH(AB120,Калькулятор!$H$41:$BF$41,0))</f>
        <v>679.58642427480004</v>
      </c>
      <c r="AH120" s="672">
        <v>18595.777395487316</v>
      </c>
      <c r="AI120" s="672">
        <v>14715.025607769232</v>
      </c>
      <c r="AJ120" s="673">
        <f t="shared" si="23"/>
        <v>33310.803003256544</v>
      </c>
      <c r="AK120" s="3" t="str">
        <f t="shared" si="29"/>
        <v>Wtherm</v>
      </c>
      <c r="AL120" s="4" t="s">
        <v>7</v>
      </c>
      <c r="AM120" s="16" t="s">
        <v>79</v>
      </c>
      <c r="AN120" s="4" t="s">
        <v>7</v>
      </c>
      <c r="AO120" s="4">
        <v>110</v>
      </c>
      <c r="AP120" s="4" t="s">
        <v>7</v>
      </c>
      <c r="AQ120" s="4">
        <v>290</v>
      </c>
      <c r="AR120" s="4" t="s">
        <v>7</v>
      </c>
      <c r="AS120" s="6">
        <v>1400</v>
      </c>
      <c r="AT120" s="4" t="s">
        <v>7</v>
      </c>
      <c r="AU120" s="4">
        <v>3</v>
      </c>
      <c r="AV120" s="15" t="s">
        <v>8</v>
      </c>
      <c r="AW120" s="665">
        <v>12.17208724297241</v>
      </c>
      <c r="AX120" s="285">
        <f>INDEX(Калькулятор!$H$59:$BF$59,MATCH(AS120,Калькулятор!$H$41:$BF$41,0))</f>
        <v>813.85015750999412</v>
      </c>
      <c r="AY120" s="672">
        <v>19294.645371504997</v>
      </c>
      <c r="AZ120" s="672">
        <v>14715.025607769232</v>
      </c>
      <c r="BA120" s="673">
        <f t="shared" si="24"/>
        <v>34009.670979274233</v>
      </c>
      <c r="BB120" s="3" t="str">
        <f t="shared" si="30"/>
        <v>Wtherm</v>
      </c>
      <c r="BC120" s="4" t="s">
        <v>7</v>
      </c>
      <c r="BD120" s="16" t="s">
        <v>79</v>
      </c>
      <c r="BE120" s="4" t="s">
        <v>7</v>
      </c>
      <c r="BF120" s="4">
        <v>140</v>
      </c>
      <c r="BG120" s="4" t="s">
        <v>7</v>
      </c>
      <c r="BH120" s="4">
        <v>290</v>
      </c>
      <c r="BI120" s="4" t="s">
        <v>7</v>
      </c>
      <c r="BJ120" s="6">
        <v>1400</v>
      </c>
      <c r="BK120" s="4" t="s">
        <v>7</v>
      </c>
      <c r="BL120" s="4">
        <v>6</v>
      </c>
      <c r="BM120" s="14" t="s">
        <v>12</v>
      </c>
      <c r="BN120" s="665">
        <v>15.028559227390971</v>
      </c>
      <c r="BO120" s="285">
        <f>INDEX(Калькулятор!$H$66:$BF$66,MATCH(BJ120,Калькулятор!$H$41:$BF$41,0))</f>
        <v>1170.7657919999999</v>
      </c>
      <c r="BP120" s="672">
        <v>29339.80834065166</v>
      </c>
      <c r="BQ120" s="672">
        <v>14715.025607769232</v>
      </c>
      <c r="BR120" s="673">
        <f t="shared" si="25"/>
        <v>44054.833948420892</v>
      </c>
      <c r="BS120" s="3" t="str">
        <f t="shared" si="31"/>
        <v>Wtherm</v>
      </c>
      <c r="BT120" s="4" t="s">
        <v>7</v>
      </c>
      <c r="BU120" s="16" t="s">
        <v>79</v>
      </c>
      <c r="BV120" s="4" t="s">
        <v>7</v>
      </c>
      <c r="BW120" s="4">
        <v>180</v>
      </c>
      <c r="BX120" s="4" t="s">
        <v>7</v>
      </c>
      <c r="BY120" s="4">
        <v>290</v>
      </c>
      <c r="BZ120" s="4" t="s">
        <v>7</v>
      </c>
      <c r="CA120" s="6">
        <v>1400</v>
      </c>
      <c r="CB120" s="4" t="s">
        <v>7</v>
      </c>
      <c r="CC120" s="4">
        <v>6</v>
      </c>
      <c r="CD120" s="14" t="s">
        <v>12</v>
      </c>
      <c r="CE120" s="665">
        <v>16.092373643390971</v>
      </c>
      <c r="CF120" s="285">
        <f>INDEX(Калькулятор!$H$80:$BF$80,MATCH(CA120,Калькулятор!$H$41:$BF$41,0))</f>
        <v>1340.6178240000004</v>
      </c>
      <c r="CG120" s="672">
        <v>30722.45054268702</v>
      </c>
      <c r="CH120" s="672">
        <v>14715.025607769232</v>
      </c>
      <c r="CI120" s="673">
        <f t="shared" si="26"/>
        <v>45437.476150456248</v>
      </c>
    </row>
    <row r="121" spans="2:87" ht="16.5" thickBot="1" x14ac:dyDescent="0.3">
      <c r="B121" s="846"/>
      <c r="C121" s="3" t="str">
        <f t="shared" si="27"/>
        <v>Wtherm</v>
      </c>
      <c r="D121" s="4" t="s">
        <v>7</v>
      </c>
      <c r="E121" s="16" t="s">
        <v>79</v>
      </c>
      <c r="F121" s="4" t="s">
        <v>7</v>
      </c>
      <c r="G121" s="4">
        <v>75</v>
      </c>
      <c r="H121" s="4" t="s">
        <v>7</v>
      </c>
      <c r="I121" s="4">
        <v>290</v>
      </c>
      <c r="J121" s="4" t="s">
        <v>7</v>
      </c>
      <c r="K121" s="6">
        <v>1450</v>
      </c>
      <c r="L121" s="4" t="s">
        <v>7</v>
      </c>
      <c r="M121" s="4">
        <v>3</v>
      </c>
      <c r="N121" s="15" t="s">
        <v>8</v>
      </c>
      <c r="O121" s="665">
        <v>11.59431405901247</v>
      </c>
      <c r="P121" s="285">
        <f>INDEX(Калькулятор!$H$45:$BF$45,MATCH(K121,Калькулятор!$H$41:$BF$41,0))</f>
        <v>508.16547049857604</v>
      </c>
      <c r="Q121" s="672">
        <v>18664.477273327502</v>
      </c>
      <c r="R121" s="672">
        <v>15168.293025653849</v>
      </c>
      <c r="S121" s="673">
        <f t="shared" si="22"/>
        <v>33832.770298981355</v>
      </c>
      <c r="T121" s="3" t="str">
        <f t="shared" si="28"/>
        <v>Wtherm</v>
      </c>
      <c r="U121" s="4" t="s">
        <v>7</v>
      </c>
      <c r="V121" s="16" t="s">
        <v>79</v>
      </c>
      <c r="W121" s="4" t="s">
        <v>7</v>
      </c>
      <c r="X121" s="4">
        <v>90</v>
      </c>
      <c r="Y121" s="4" t="s">
        <v>7</v>
      </c>
      <c r="Z121" s="4">
        <v>290</v>
      </c>
      <c r="AA121" s="4" t="s">
        <v>7</v>
      </c>
      <c r="AB121" s="6">
        <v>1450</v>
      </c>
      <c r="AC121" s="4" t="s">
        <v>7</v>
      </c>
      <c r="AD121" s="4">
        <v>3</v>
      </c>
      <c r="AE121" s="15" t="s">
        <v>8</v>
      </c>
      <c r="AF121" s="665">
        <v>12.002758665012468</v>
      </c>
      <c r="AG121" s="285">
        <f>INDEX(Калькулятор!$H$52:$BF$52,MATCH(AB121,Калькулятор!$H$41:$BF$41,0))</f>
        <v>711.94768257359999</v>
      </c>
      <c r="AH121" s="672">
        <v>19177.915695703265</v>
      </c>
      <c r="AI121" s="672">
        <v>15168.293025653849</v>
      </c>
      <c r="AJ121" s="673">
        <f t="shared" si="23"/>
        <v>34346.208721357114</v>
      </c>
      <c r="AK121" s="3" t="str">
        <f t="shared" si="29"/>
        <v>Wtherm</v>
      </c>
      <c r="AL121" s="4" t="s">
        <v>7</v>
      </c>
      <c r="AM121" s="16" t="s">
        <v>79</v>
      </c>
      <c r="AN121" s="4" t="s">
        <v>7</v>
      </c>
      <c r="AO121" s="4">
        <v>110</v>
      </c>
      <c r="AP121" s="4" t="s">
        <v>7</v>
      </c>
      <c r="AQ121" s="4">
        <v>290</v>
      </c>
      <c r="AR121" s="4" t="s">
        <v>7</v>
      </c>
      <c r="AS121" s="6">
        <v>1450</v>
      </c>
      <c r="AT121" s="4" t="s">
        <v>7</v>
      </c>
      <c r="AU121" s="4">
        <v>3</v>
      </c>
      <c r="AV121" s="15" t="s">
        <v>8</v>
      </c>
      <c r="AW121" s="665">
        <v>12.547351473012469</v>
      </c>
      <c r="AX121" s="285">
        <f>INDEX(Калькулятор!$H$59:$BF$59,MATCH(AS121,Калькулятор!$H$41:$BF$41,0))</f>
        <v>852.60492691523189</v>
      </c>
      <c r="AY121" s="672">
        <v>19892.687758870947</v>
      </c>
      <c r="AZ121" s="672">
        <v>15168.293025653849</v>
      </c>
      <c r="BA121" s="673">
        <f t="shared" si="24"/>
        <v>35060.9807845248</v>
      </c>
      <c r="BB121" s="3" t="str">
        <f t="shared" si="30"/>
        <v>Wtherm</v>
      </c>
      <c r="BC121" s="4" t="s">
        <v>7</v>
      </c>
      <c r="BD121" s="16" t="s">
        <v>79</v>
      </c>
      <c r="BE121" s="4" t="s">
        <v>7</v>
      </c>
      <c r="BF121" s="4">
        <v>140</v>
      </c>
      <c r="BG121" s="4" t="s">
        <v>7</v>
      </c>
      <c r="BH121" s="4">
        <v>290</v>
      </c>
      <c r="BI121" s="4" t="s">
        <v>7</v>
      </c>
      <c r="BJ121" s="6">
        <v>1450</v>
      </c>
      <c r="BK121" s="4" t="s">
        <v>7</v>
      </c>
      <c r="BL121" s="4">
        <v>6</v>
      </c>
      <c r="BM121" s="14" t="s">
        <v>12</v>
      </c>
      <c r="BN121" s="665">
        <v>15.506657117794168</v>
      </c>
      <c r="BO121" s="285">
        <f>INDEX(Калькулятор!$H$66:$BF$66,MATCH(BJ121,Калькулятор!$H$41:$BF$41,0))</f>
        <v>1226.5165439999998</v>
      </c>
      <c r="BP121" s="672">
        <v>30335.341015587721</v>
      </c>
      <c r="BQ121" s="672">
        <v>15168.293025653849</v>
      </c>
      <c r="BR121" s="673">
        <f t="shared" si="25"/>
        <v>45503.634041241574</v>
      </c>
      <c r="BS121" s="3" t="str">
        <f t="shared" si="31"/>
        <v>Wtherm</v>
      </c>
      <c r="BT121" s="4" t="s">
        <v>7</v>
      </c>
      <c r="BU121" s="16" t="s">
        <v>79</v>
      </c>
      <c r="BV121" s="4" t="s">
        <v>7</v>
      </c>
      <c r="BW121" s="4">
        <v>180</v>
      </c>
      <c r="BX121" s="4" t="s">
        <v>7</v>
      </c>
      <c r="BY121" s="4">
        <v>290</v>
      </c>
      <c r="BZ121" s="4" t="s">
        <v>7</v>
      </c>
      <c r="CA121" s="6">
        <v>1450</v>
      </c>
      <c r="CB121" s="4" t="s">
        <v>7</v>
      </c>
      <c r="CC121" s="4">
        <v>6</v>
      </c>
      <c r="CD121" s="14" t="s">
        <v>12</v>
      </c>
      <c r="CE121" s="665">
        <v>16.595842733794171</v>
      </c>
      <c r="CF121" s="285">
        <f>INDEX(Калькулятор!$H$80:$BF$80,MATCH(CA121,Калькулятор!$H$41:$BF$41,0))</f>
        <v>1404.4567680000005</v>
      </c>
      <c r="CG121" s="672">
        <v>31749.791391923081</v>
      </c>
      <c r="CH121" s="672">
        <v>15168.293025653849</v>
      </c>
      <c r="CI121" s="673">
        <f t="shared" si="26"/>
        <v>46918.084417576931</v>
      </c>
    </row>
    <row r="122" spans="2:87" ht="16.5" thickBot="1" x14ac:dyDescent="0.3">
      <c r="B122" s="846"/>
      <c r="C122" s="3" t="str">
        <f t="shared" si="27"/>
        <v>Wtherm</v>
      </c>
      <c r="D122" s="4" t="s">
        <v>7</v>
      </c>
      <c r="E122" s="16" t="s">
        <v>79</v>
      </c>
      <c r="F122" s="4" t="s">
        <v>7</v>
      </c>
      <c r="G122" s="4">
        <v>75</v>
      </c>
      <c r="H122" s="4" t="s">
        <v>7</v>
      </c>
      <c r="I122" s="4">
        <v>290</v>
      </c>
      <c r="J122" s="4" t="s">
        <v>7</v>
      </c>
      <c r="K122" s="6">
        <v>1500</v>
      </c>
      <c r="L122" s="4" t="s">
        <v>7</v>
      </c>
      <c r="M122" s="4">
        <v>3</v>
      </c>
      <c r="N122" s="15" t="s">
        <v>8</v>
      </c>
      <c r="O122" s="665">
        <v>11.947378489052532</v>
      </c>
      <c r="P122" s="285">
        <f>INDEX(Калькулятор!$H$45:$BF$45,MATCH(K122,Калькулятор!$H$41:$BF$41,0))</f>
        <v>531.26390097578394</v>
      </c>
      <c r="Q122" s="672">
        <v>19243.451888180953</v>
      </c>
      <c r="R122" s="672">
        <v>15621.560443538461</v>
      </c>
      <c r="S122" s="673">
        <f t="shared" si="22"/>
        <v>34865.012331719416</v>
      </c>
      <c r="T122" s="3" t="str">
        <f t="shared" si="28"/>
        <v>Wtherm</v>
      </c>
      <c r="U122" s="4" t="s">
        <v>7</v>
      </c>
      <c r="V122" s="16" t="s">
        <v>79</v>
      </c>
      <c r="W122" s="4" t="s">
        <v>7</v>
      </c>
      <c r="X122" s="4">
        <v>90</v>
      </c>
      <c r="Y122" s="4" t="s">
        <v>7</v>
      </c>
      <c r="Z122" s="4">
        <v>290</v>
      </c>
      <c r="AA122" s="4" t="s">
        <v>7</v>
      </c>
      <c r="AB122" s="6">
        <v>1500</v>
      </c>
      <c r="AC122" s="4" t="s">
        <v>7</v>
      </c>
      <c r="AD122" s="4">
        <v>3</v>
      </c>
      <c r="AE122" s="15" t="s">
        <v>8</v>
      </c>
      <c r="AF122" s="665">
        <v>12.36533729505253</v>
      </c>
      <c r="AG122" s="285">
        <f>INDEX(Калькулятор!$H$52:$BF$52,MATCH(AB122,Калькулятор!$H$41:$BF$41,0))</f>
        <v>744.30894087239994</v>
      </c>
      <c r="AH122" s="672">
        <v>19769.178555919214</v>
      </c>
      <c r="AI122" s="672">
        <v>15621.560443538461</v>
      </c>
      <c r="AJ122" s="673">
        <f t="shared" si="23"/>
        <v>35390.738999457673</v>
      </c>
      <c r="AK122" s="3" t="str">
        <f t="shared" si="29"/>
        <v>Wtherm</v>
      </c>
      <c r="AL122" s="4" t="s">
        <v>7</v>
      </c>
      <c r="AM122" s="16" t="s">
        <v>79</v>
      </c>
      <c r="AN122" s="4" t="s">
        <v>7</v>
      </c>
      <c r="AO122" s="4">
        <v>110</v>
      </c>
      <c r="AP122" s="4" t="s">
        <v>7</v>
      </c>
      <c r="AQ122" s="4">
        <v>290</v>
      </c>
      <c r="AR122" s="4" t="s">
        <v>7</v>
      </c>
      <c r="AS122" s="6">
        <v>1500</v>
      </c>
      <c r="AT122" s="4" t="s">
        <v>7</v>
      </c>
      <c r="AU122" s="4">
        <v>3</v>
      </c>
      <c r="AV122" s="15" t="s">
        <v>8</v>
      </c>
      <c r="AW122" s="665">
        <v>12.922615703052529</v>
      </c>
      <c r="AX122" s="285">
        <f>INDEX(Калькулятор!$H$59:$BF$59,MATCH(AS122,Калькулятор!$H$41:$BF$41,0))</f>
        <v>891.35969632046965</v>
      </c>
      <c r="AY122" s="672">
        <v>20500.334946236897</v>
      </c>
      <c r="AZ122" s="672">
        <v>15621.560443538461</v>
      </c>
      <c r="BA122" s="673">
        <f t="shared" si="24"/>
        <v>36121.89538977536</v>
      </c>
      <c r="BB122" s="3" t="str">
        <f t="shared" si="30"/>
        <v>Wtherm</v>
      </c>
      <c r="BC122" s="4" t="s">
        <v>7</v>
      </c>
      <c r="BD122" s="16" t="s">
        <v>79</v>
      </c>
      <c r="BE122" s="4" t="s">
        <v>7</v>
      </c>
      <c r="BF122" s="4">
        <v>140</v>
      </c>
      <c r="BG122" s="4" t="s">
        <v>7</v>
      </c>
      <c r="BH122" s="4">
        <v>290</v>
      </c>
      <c r="BI122" s="4" t="s">
        <v>7</v>
      </c>
      <c r="BJ122" s="6">
        <v>1500</v>
      </c>
      <c r="BK122" s="4" t="s">
        <v>7</v>
      </c>
      <c r="BL122" s="4">
        <v>6</v>
      </c>
      <c r="BM122" s="14" t="s">
        <v>12</v>
      </c>
      <c r="BN122" s="665">
        <v>15.984755008197371</v>
      </c>
      <c r="BO122" s="285">
        <f>INDEX(Калькулятор!$H$66:$BF$66,MATCH(BJ122,Калькулятор!$H$41:$BF$41,0))</f>
        <v>1282.2672959999995</v>
      </c>
      <c r="BP122" s="672">
        <v>31341.198850523779</v>
      </c>
      <c r="BQ122" s="672">
        <v>15621.560443538461</v>
      </c>
      <c r="BR122" s="673">
        <f t="shared" si="25"/>
        <v>46962.759294062242</v>
      </c>
      <c r="BS122" s="3" t="str">
        <f t="shared" si="31"/>
        <v>Wtherm</v>
      </c>
      <c r="BT122" s="4" t="s">
        <v>7</v>
      </c>
      <c r="BU122" s="16" t="s">
        <v>79</v>
      </c>
      <c r="BV122" s="4" t="s">
        <v>7</v>
      </c>
      <c r="BW122" s="4">
        <v>180</v>
      </c>
      <c r="BX122" s="4" t="s">
        <v>7</v>
      </c>
      <c r="BY122" s="4">
        <v>290</v>
      </c>
      <c r="BZ122" s="4" t="s">
        <v>7</v>
      </c>
      <c r="CA122" s="6">
        <v>1500</v>
      </c>
      <c r="CB122" s="4" t="s">
        <v>7</v>
      </c>
      <c r="CC122" s="4">
        <v>6</v>
      </c>
      <c r="CD122" s="14" t="s">
        <v>12</v>
      </c>
      <c r="CE122" s="665">
        <v>17.099311824197372</v>
      </c>
      <c r="CF122" s="285">
        <f>INDEX(Калькулятор!$H$80:$BF$80,MATCH(CA122,Калькулятор!$H$41:$BF$41,0))</f>
        <v>1468.2957120000003</v>
      </c>
      <c r="CG122" s="672">
        <v>32788.417881159141</v>
      </c>
      <c r="CH122" s="672">
        <v>15621.560443538461</v>
      </c>
      <c r="CI122" s="673">
        <f t="shared" si="26"/>
        <v>48409.9783246976</v>
      </c>
    </row>
    <row r="123" spans="2:87" ht="16.5" thickBot="1" x14ac:dyDescent="0.3">
      <c r="B123" s="846"/>
      <c r="C123" s="3" t="str">
        <f t="shared" si="27"/>
        <v>Wtherm</v>
      </c>
      <c r="D123" s="4" t="s">
        <v>7</v>
      </c>
      <c r="E123" s="16" t="s">
        <v>79</v>
      </c>
      <c r="F123" s="4" t="s">
        <v>7</v>
      </c>
      <c r="G123" s="4">
        <v>75</v>
      </c>
      <c r="H123" s="4" t="s">
        <v>7</v>
      </c>
      <c r="I123" s="4">
        <v>290</v>
      </c>
      <c r="J123" s="4" t="s">
        <v>7</v>
      </c>
      <c r="K123" s="6">
        <v>1550</v>
      </c>
      <c r="L123" s="4" t="s">
        <v>7</v>
      </c>
      <c r="M123" s="4">
        <v>3</v>
      </c>
      <c r="N123" s="15" t="s">
        <v>8</v>
      </c>
      <c r="O123" s="665">
        <v>12.331550919092592</v>
      </c>
      <c r="P123" s="285">
        <f>INDEX(Калькулятор!$H$45:$BF$45,MATCH(K123,Калькулятор!$H$41:$BF$41,0))</f>
        <v>554.36233145299195</v>
      </c>
      <c r="Q123" s="672">
        <v>19813.662123034403</v>
      </c>
      <c r="R123" s="672">
        <v>16304.82786142308</v>
      </c>
      <c r="S123" s="673">
        <f t="shared" si="22"/>
        <v>36118.489984457483</v>
      </c>
      <c r="T123" s="3" t="str">
        <f t="shared" si="28"/>
        <v>Wtherm</v>
      </c>
      <c r="U123" s="4" t="s">
        <v>7</v>
      </c>
      <c r="V123" s="16" t="s">
        <v>79</v>
      </c>
      <c r="W123" s="4" t="s">
        <v>7</v>
      </c>
      <c r="X123" s="4">
        <v>90</v>
      </c>
      <c r="Y123" s="4" t="s">
        <v>7</v>
      </c>
      <c r="Z123" s="4">
        <v>290</v>
      </c>
      <c r="AA123" s="4" t="s">
        <v>7</v>
      </c>
      <c r="AB123" s="6">
        <v>1550</v>
      </c>
      <c r="AC123" s="4" t="s">
        <v>7</v>
      </c>
      <c r="AD123" s="4">
        <v>3</v>
      </c>
      <c r="AE123" s="15" t="s">
        <v>8</v>
      </c>
      <c r="AF123" s="665">
        <v>12.759023925092592</v>
      </c>
      <c r="AG123" s="285">
        <f>INDEX(Калькулятор!$H$52:$BF$52,MATCH(AB123,Калькулятор!$H$41:$BF$41,0))</f>
        <v>776.6701991711999</v>
      </c>
      <c r="AH123" s="672">
        <v>20351.316856135167</v>
      </c>
      <c r="AI123" s="672">
        <v>16304.82786142308</v>
      </c>
      <c r="AJ123" s="673">
        <f t="shared" si="23"/>
        <v>36656.144717558243</v>
      </c>
      <c r="AK123" s="3" t="str">
        <f t="shared" si="29"/>
        <v>Wtherm</v>
      </c>
      <c r="AL123" s="4" t="s">
        <v>7</v>
      </c>
      <c r="AM123" s="16" t="s">
        <v>79</v>
      </c>
      <c r="AN123" s="4" t="s">
        <v>7</v>
      </c>
      <c r="AO123" s="4">
        <v>110</v>
      </c>
      <c r="AP123" s="4" t="s">
        <v>7</v>
      </c>
      <c r="AQ123" s="4">
        <v>290</v>
      </c>
      <c r="AR123" s="4" t="s">
        <v>7</v>
      </c>
      <c r="AS123" s="6">
        <v>1550</v>
      </c>
      <c r="AT123" s="4" t="s">
        <v>7</v>
      </c>
      <c r="AU123" s="4">
        <v>3</v>
      </c>
      <c r="AV123" s="15" t="s">
        <v>8</v>
      </c>
      <c r="AW123" s="665">
        <v>13.328987933092593</v>
      </c>
      <c r="AX123" s="285">
        <f>INDEX(Калькулятор!$H$59:$BF$59,MATCH(AS123,Калькулятор!$H$41:$BF$41,0))</f>
        <v>930.11446572570742</v>
      </c>
      <c r="AY123" s="672">
        <v>21098.377333602843</v>
      </c>
      <c r="AZ123" s="672">
        <v>16304.82786142308</v>
      </c>
      <c r="BA123" s="673">
        <f t="shared" si="24"/>
        <v>37403.205195025919</v>
      </c>
      <c r="BB123" s="3" t="str">
        <f t="shared" si="30"/>
        <v>Wtherm</v>
      </c>
      <c r="BC123" s="4" t="s">
        <v>7</v>
      </c>
      <c r="BD123" s="16" t="s">
        <v>79</v>
      </c>
      <c r="BE123" s="4" t="s">
        <v>7</v>
      </c>
      <c r="BF123" s="4">
        <v>140</v>
      </c>
      <c r="BG123" s="4" t="s">
        <v>7</v>
      </c>
      <c r="BH123" s="4">
        <v>290</v>
      </c>
      <c r="BI123" s="4" t="s">
        <v>7</v>
      </c>
      <c r="BJ123" s="6">
        <v>1550</v>
      </c>
      <c r="BK123" s="4" t="s">
        <v>7</v>
      </c>
      <c r="BL123" s="4">
        <v>6</v>
      </c>
      <c r="BM123" s="14" t="s">
        <v>12</v>
      </c>
      <c r="BN123" s="665">
        <v>16.493960898600569</v>
      </c>
      <c r="BO123" s="285">
        <f>INDEX(Калькулятор!$H$66:$BF$66,MATCH(BJ123,Калькулятор!$H$41:$BF$41,0))</f>
        <v>1338.0180479999997</v>
      </c>
      <c r="BP123" s="672">
        <v>32336.731525459843</v>
      </c>
      <c r="BQ123" s="672">
        <v>16304.82786142308</v>
      </c>
      <c r="BR123" s="673">
        <f t="shared" si="25"/>
        <v>48641.559386882924</v>
      </c>
      <c r="BS123" s="3" t="str">
        <f t="shared" si="31"/>
        <v>Wtherm</v>
      </c>
      <c r="BT123" s="4" t="s">
        <v>7</v>
      </c>
      <c r="BU123" s="16" t="s">
        <v>79</v>
      </c>
      <c r="BV123" s="4" t="s">
        <v>7</v>
      </c>
      <c r="BW123" s="4">
        <v>180</v>
      </c>
      <c r="BX123" s="4" t="s">
        <v>7</v>
      </c>
      <c r="BY123" s="4">
        <v>290</v>
      </c>
      <c r="BZ123" s="4" t="s">
        <v>7</v>
      </c>
      <c r="CA123" s="6">
        <v>1550</v>
      </c>
      <c r="CB123" s="4" t="s">
        <v>7</v>
      </c>
      <c r="CC123" s="4">
        <v>6</v>
      </c>
      <c r="CD123" s="14" t="s">
        <v>12</v>
      </c>
      <c r="CE123" s="665">
        <v>17.633888914600568</v>
      </c>
      <c r="CF123" s="285">
        <f>INDEX(Калькулятор!$H$80:$BF$80,MATCH(CA123,Калькулятор!$H$41:$BF$41,0))</f>
        <v>1532.1346560000004</v>
      </c>
      <c r="CG123" s="672">
        <v>33815.75873039521</v>
      </c>
      <c r="CH123" s="672">
        <v>16304.82786142308</v>
      </c>
      <c r="CI123" s="673">
        <f t="shared" si="26"/>
        <v>50120.58659181829</v>
      </c>
    </row>
    <row r="124" spans="2:87" ht="16.5" thickBot="1" x14ac:dyDescent="0.3">
      <c r="B124" s="846"/>
      <c r="C124" s="3" t="str">
        <f t="shared" si="27"/>
        <v>Wtherm</v>
      </c>
      <c r="D124" s="7" t="s">
        <v>7</v>
      </c>
      <c r="E124" s="16" t="s">
        <v>79</v>
      </c>
      <c r="F124" s="7" t="s">
        <v>7</v>
      </c>
      <c r="G124" s="4">
        <v>75</v>
      </c>
      <c r="H124" s="7" t="s">
        <v>7</v>
      </c>
      <c r="I124" s="4">
        <v>290</v>
      </c>
      <c r="J124" s="7" t="s">
        <v>7</v>
      </c>
      <c r="K124" s="6">
        <v>1600</v>
      </c>
      <c r="L124" s="7" t="s">
        <v>7</v>
      </c>
      <c r="M124" s="4">
        <v>3</v>
      </c>
      <c r="N124" s="15" t="s">
        <v>8</v>
      </c>
      <c r="O124" s="665">
        <v>12.684615349132653</v>
      </c>
      <c r="P124" s="285">
        <f>INDEX(Калькулятор!$H$45:$BF$45,MATCH(K124,Калькулятор!$H$41:$BF$41,0))</f>
        <v>577.46076193020008</v>
      </c>
      <c r="Q124" s="672">
        <v>20383.872357887856</v>
      </c>
      <c r="R124" s="672">
        <v>16758.095279307694</v>
      </c>
      <c r="S124" s="673">
        <f t="shared" si="22"/>
        <v>37141.96763719555</v>
      </c>
      <c r="T124" s="3" t="str">
        <f t="shared" si="28"/>
        <v>Wtherm</v>
      </c>
      <c r="U124" s="7" t="s">
        <v>7</v>
      </c>
      <c r="V124" s="16" t="s">
        <v>79</v>
      </c>
      <c r="W124" s="7" t="s">
        <v>7</v>
      </c>
      <c r="X124" s="4">
        <v>90</v>
      </c>
      <c r="Y124" s="7" t="s">
        <v>7</v>
      </c>
      <c r="Z124" s="4">
        <v>290</v>
      </c>
      <c r="AA124" s="7" t="s">
        <v>7</v>
      </c>
      <c r="AB124" s="6">
        <v>1600</v>
      </c>
      <c r="AC124" s="7" t="s">
        <v>7</v>
      </c>
      <c r="AD124" s="4">
        <v>3</v>
      </c>
      <c r="AE124" s="15" t="s">
        <v>8</v>
      </c>
      <c r="AF124" s="665">
        <v>13.121602555132652</v>
      </c>
      <c r="AG124" s="285">
        <f>INDEX(Калькулятор!$H$52:$BF$52,MATCH(AB124,Калькулятор!$H$41:$BF$41,0))</f>
        <v>809.03145746999996</v>
      </c>
      <c r="AH124" s="672">
        <v>20933.455156351112</v>
      </c>
      <c r="AI124" s="672">
        <v>16758.095279307694</v>
      </c>
      <c r="AJ124" s="673">
        <f t="shared" si="23"/>
        <v>37691.550435658806</v>
      </c>
      <c r="AK124" s="3" t="str">
        <f t="shared" si="29"/>
        <v>Wtherm</v>
      </c>
      <c r="AL124" s="7" t="s">
        <v>7</v>
      </c>
      <c r="AM124" s="16" t="s">
        <v>79</v>
      </c>
      <c r="AN124" s="7" t="s">
        <v>7</v>
      </c>
      <c r="AO124" s="4">
        <v>110</v>
      </c>
      <c r="AP124" s="7" t="s">
        <v>7</v>
      </c>
      <c r="AQ124" s="4">
        <v>290</v>
      </c>
      <c r="AR124" s="7" t="s">
        <v>7</v>
      </c>
      <c r="AS124" s="6">
        <v>1600</v>
      </c>
      <c r="AT124" s="7" t="s">
        <v>7</v>
      </c>
      <c r="AU124" s="4">
        <v>3</v>
      </c>
      <c r="AV124" s="15" t="s">
        <v>8</v>
      </c>
      <c r="AW124" s="665">
        <v>13.704252163132653</v>
      </c>
      <c r="AX124" s="285">
        <f>INDEX(Калькулятор!$H$59:$BF$59,MATCH(AS124,Калькулятор!$H$41:$BF$41,0))</f>
        <v>968.8692351309453</v>
      </c>
      <c r="AY124" s="672">
        <v>21696.419720968799</v>
      </c>
      <c r="AZ124" s="672">
        <v>16758.095279307694</v>
      </c>
      <c r="BA124" s="673">
        <f t="shared" si="24"/>
        <v>38454.515000276493</v>
      </c>
      <c r="BB124" s="3" t="str">
        <f t="shared" si="30"/>
        <v>Wtherm</v>
      </c>
      <c r="BC124" s="7" t="s">
        <v>7</v>
      </c>
      <c r="BD124" s="16" t="s">
        <v>79</v>
      </c>
      <c r="BE124" s="7" t="s">
        <v>7</v>
      </c>
      <c r="BF124" s="4">
        <v>140</v>
      </c>
      <c r="BG124" s="7" t="s">
        <v>7</v>
      </c>
      <c r="BH124" s="4">
        <v>290</v>
      </c>
      <c r="BI124" s="7" t="s">
        <v>7</v>
      </c>
      <c r="BJ124" s="6">
        <v>1600</v>
      </c>
      <c r="BK124" s="7" t="s">
        <v>7</v>
      </c>
      <c r="BL124" s="4">
        <v>6</v>
      </c>
      <c r="BM124" s="14" t="s">
        <v>12</v>
      </c>
      <c r="BN124" s="665">
        <v>16.972058789003771</v>
      </c>
      <c r="BO124" s="285">
        <f>INDEX(Калькулятор!$H$66:$BF$66,MATCH(BJ124,Калькулятор!$H$41:$BF$41,0))</f>
        <v>1393.7687999999998</v>
      </c>
      <c r="BP124" s="672">
        <v>33332.264200395904</v>
      </c>
      <c r="BQ124" s="672">
        <v>16758.095279307694</v>
      </c>
      <c r="BR124" s="673">
        <f t="shared" si="25"/>
        <v>50090.359479703598</v>
      </c>
      <c r="BS124" s="3" t="str">
        <f t="shared" si="31"/>
        <v>Wtherm</v>
      </c>
      <c r="BT124" s="7" t="s">
        <v>7</v>
      </c>
      <c r="BU124" s="16" t="s">
        <v>79</v>
      </c>
      <c r="BV124" s="7" t="s">
        <v>7</v>
      </c>
      <c r="BW124" s="4">
        <v>180</v>
      </c>
      <c r="BX124" s="7" t="s">
        <v>7</v>
      </c>
      <c r="BY124" s="4">
        <v>290</v>
      </c>
      <c r="BZ124" s="7" t="s">
        <v>7</v>
      </c>
      <c r="CA124" s="6">
        <v>1600</v>
      </c>
      <c r="CB124" s="7" t="s">
        <v>7</v>
      </c>
      <c r="CC124" s="4">
        <v>6</v>
      </c>
      <c r="CD124" s="14" t="s">
        <v>12</v>
      </c>
      <c r="CE124" s="665">
        <v>18.137358005003769</v>
      </c>
      <c r="CF124" s="285">
        <f>INDEX(Калькулятор!$H$80:$BF$80,MATCH(CA124,Калькулятор!$H$41:$BF$41,0))</f>
        <v>1595.9736000000003</v>
      </c>
      <c r="CG124" s="672">
        <v>34843.099579631264</v>
      </c>
      <c r="CH124" s="672">
        <v>16758.095279307694</v>
      </c>
      <c r="CI124" s="673">
        <f t="shared" si="26"/>
        <v>51601.194858938958</v>
      </c>
    </row>
    <row r="125" spans="2:87" ht="16.5" thickBot="1" x14ac:dyDescent="0.3">
      <c r="B125" s="846"/>
      <c r="C125" s="3" t="str">
        <f t="shared" si="27"/>
        <v>Wtherm</v>
      </c>
      <c r="D125" s="4" t="s">
        <v>7</v>
      </c>
      <c r="E125" s="16" t="s">
        <v>79</v>
      </c>
      <c r="F125" s="4" t="s">
        <v>7</v>
      </c>
      <c r="G125" s="4">
        <v>75</v>
      </c>
      <c r="H125" s="4" t="s">
        <v>7</v>
      </c>
      <c r="I125" s="4">
        <v>290</v>
      </c>
      <c r="J125" s="4" t="s">
        <v>7</v>
      </c>
      <c r="K125" s="6">
        <v>1650</v>
      </c>
      <c r="L125" s="4" t="s">
        <v>7</v>
      </c>
      <c r="M125" s="4">
        <v>3</v>
      </c>
      <c r="N125" s="15" t="s">
        <v>8</v>
      </c>
      <c r="O125" s="665">
        <v>13.037679779172713</v>
      </c>
      <c r="P125" s="285">
        <f>INDEX(Калькулятор!$H$45:$BF$45,MATCH(K125,Калькулятор!$H$41:$BF$41,0))</f>
        <v>600.55919240740809</v>
      </c>
      <c r="Q125" s="672">
        <v>20954.082592741306</v>
      </c>
      <c r="R125" s="672">
        <v>17211.362697192311</v>
      </c>
      <c r="S125" s="673">
        <f t="shared" si="22"/>
        <v>38165.445289933617</v>
      </c>
      <c r="T125" s="3" t="str">
        <f t="shared" si="28"/>
        <v>Wtherm</v>
      </c>
      <c r="U125" s="4" t="s">
        <v>7</v>
      </c>
      <c r="V125" s="16" t="s">
        <v>79</v>
      </c>
      <c r="W125" s="4" t="s">
        <v>7</v>
      </c>
      <c r="X125" s="4">
        <v>90</v>
      </c>
      <c r="Y125" s="4" t="s">
        <v>7</v>
      </c>
      <c r="Z125" s="4">
        <v>290</v>
      </c>
      <c r="AA125" s="4" t="s">
        <v>7</v>
      </c>
      <c r="AB125" s="6">
        <v>1650</v>
      </c>
      <c r="AC125" s="4" t="s">
        <v>7</v>
      </c>
      <c r="AD125" s="4">
        <v>3</v>
      </c>
      <c r="AE125" s="15" t="s">
        <v>8</v>
      </c>
      <c r="AF125" s="665">
        <v>13.484181185172712</v>
      </c>
      <c r="AG125" s="285">
        <f>INDEX(Калькулятор!$H$52:$BF$52,MATCH(AB125,Калькулятор!$H$41:$BF$41,0))</f>
        <v>841.39271576880003</v>
      </c>
      <c r="AH125" s="672">
        <v>21515.593456567065</v>
      </c>
      <c r="AI125" s="672">
        <v>17211.362697192311</v>
      </c>
      <c r="AJ125" s="673">
        <f t="shared" si="23"/>
        <v>38726.956153759376</v>
      </c>
      <c r="AK125" s="3" t="str">
        <f t="shared" si="29"/>
        <v>Wtherm</v>
      </c>
      <c r="AL125" s="4" t="s">
        <v>7</v>
      </c>
      <c r="AM125" s="16" t="s">
        <v>79</v>
      </c>
      <c r="AN125" s="4" t="s">
        <v>7</v>
      </c>
      <c r="AO125" s="4">
        <v>110</v>
      </c>
      <c r="AP125" s="4" t="s">
        <v>7</v>
      </c>
      <c r="AQ125" s="4">
        <v>290</v>
      </c>
      <c r="AR125" s="4" t="s">
        <v>7</v>
      </c>
      <c r="AS125" s="6">
        <v>1650</v>
      </c>
      <c r="AT125" s="4" t="s">
        <v>7</v>
      </c>
      <c r="AU125" s="4">
        <v>3</v>
      </c>
      <c r="AV125" s="15" t="s">
        <v>8</v>
      </c>
      <c r="AW125" s="665">
        <v>14.079516393172714</v>
      </c>
      <c r="AX125" s="285">
        <f>INDEX(Калькулятор!$H$59:$BF$59,MATCH(AS125,Калькулятор!$H$41:$BF$41,0))</f>
        <v>1007.6240045361832</v>
      </c>
      <c r="AY125" s="672">
        <v>22294.462108334748</v>
      </c>
      <c r="AZ125" s="672">
        <v>17211.362697192311</v>
      </c>
      <c r="BA125" s="673">
        <f t="shared" si="24"/>
        <v>39505.82480552706</v>
      </c>
      <c r="BB125" s="3" t="str">
        <f t="shared" si="30"/>
        <v>Wtherm</v>
      </c>
      <c r="BC125" s="4" t="s">
        <v>7</v>
      </c>
      <c r="BD125" s="16" t="s">
        <v>79</v>
      </c>
      <c r="BE125" s="4" t="s">
        <v>7</v>
      </c>
      <c r="BF125" s="4">
        <v>140</v>
      </c>
      <c r="BG125" s="4" t="s">
        <v>7</v>
      </c>
      <c r="BH125" s="4">
        <v>290</v>
      </c>
      <c r="BI125" s="4" t="s">
        <v>7</v>
      </c>
      <c r="BJ125" s="6">
        <v>1650</v>
      </c>
      <c r="BK125" s="4" t="s">
        <v>7</v>
      </c>
      <c r="BL125" s="4">
        <v>6</v>
      </c>
      <c r="BM125" s="14" t="s">
        <v>12</v>
      </c>
      <c r="BN125" s="665">
        <v>17.450156679406966</v>
      </c>
      <c r="BO125" s="285">
        <f>INDEX(Калькулятор!$H$66:$BF$66,MATCH(BJ125,Калькулятор!$H$41:$BF$41,0))</f>
        <v>1449.5195519999997</v>
      </c>
      <c r="BP125" s="672">
        <v>34327.796875331973</v>
      </c>
      <c r="BQ125" s="672">
        <v>17211.362697192311</v>
      </c>
      <c r="BR125" s="673">
        <f t="shared" si="25"/>
        <v>51539.159572524281</v>
      </c>
      <c r="BS125" s="3" t="str">
        <f t="shared" si="31"/>
        <v>Wtherm</v>
      </c>
      <c r="BT125" s="4" t="s">
        <v>7</v>
      </c>
      <c r="BU125" s="16" t="s">
        <v>79</v>
      </c>
      <c r="BV125" s="4" t="s">
        <v>7</v>
      </c>
      <c r="BW125" s="4">
        <v>180</v>
      </c>
      <c r="BX125" s="4" t="s">
        <v>7</v>
      </c>
      <c r="BY125" s="4">
        <v>290</v>
      </c>
      <c r="BZ125" s="4" t="s">
        <v>7</v>
      </c>
      <c r="CA125" s="6">
        <v>1650</v>
      </c>
      <c r="CB125" s="4" t="s">
        <v>7</v>
      </c>
      <c r="CC125" s="4">
        <v>6</v>
      </c>
      <c r="CD125" s="14" t="s">
        <v>12</v>
      </c>
      <c r="CE125" s="665">
        <v>18.640827095406966</v>
      </c>
      <c r="CF125" s="285">
        <f>INDEX(Калькулятор!$H$80:$BF$80,MATCH(CA125,Калькулятор!$H$41:$BF$41,0))</f>
        <v>1659.8125440000003</v>
      </c>
      <c r="CG125" s="672">
        <v>35870.440428867325</v>
      </c>
      <c r="CH125" s="672">
        <v>17211.362697192311</v>
      </c>
      <c r="CI125" s="673">
        <f t="shared" si="26"/>
        <v>53081.803126059633</v>
      </c>
    </row>
    <row r="126" spans="2:87" ht="16.5" thickBot="1" x14ac:dyDescent="0.3">
      <c r="B126" s="846"/>
      <c r="C126" s="3" t="str">
        <f t="shared" si="27"/>
        <v>Wtherm</v>
      </c>
      <c r="D126" s="4" t="s">
        <v>7</v>
      </c>
      <c r="E126" s="16" t="s">
        <v>79</v>
      </c>
      <c r="F126" s="4" t="s">
        <v>7</v>
      </c>
      <c r="G126" s="4">
        <v>75</v>
      </c>
      <c r="H126" s="4" t="s">
        <v>7</v>
      </c>
      <c r="I126" s="4">
        <v>290</v>
      </c>
      <c r="J126" s="4" t="s">
        <v>7</v>
      </c>
      <c r="K126" s="6">
        <v>1700</v>
      </c>
      <c r="L126" s="4" t="s">
        <v>7</v>
      </c>
      <c r="M126" s="4">
        <v>3</v>
      </c>
      <c r="N126" s="15" t="s">
        <v>8</v>
      </c>
      <c r="O126" s="665">
        <v>13.390744209212775</v>
      </c>
      <c r="P126" s="285">
        <f>INDEX(Калькулятор!$H$45:$BF$45,MATCH(K126,Калькулятор!$H$41:$BF$41,0))</f>
        <v>623.6576228846161</v>
      </c>
      <c r="Q126" s="672">
        <v>21524.292827594756</v>
      </c>
      <c r="R126" s="672">
        <v>17664.630115076925</v>
      </c>
      <c r="S126" s="673">
        <f t="shared" si="22"/>
        <v>39188.922942671677</v>
      </c>
      <c r="T126" s="3" t="str">
        <f t="shared" si="28"/>
        <v>Wtherm</v>
      </c>
      <c r="U126" s="4" t="s">
        <v>7</v>
      </c>
      <c r="V126" s="16" t="s">
        <v>79</v>
      </c>
      <c r="W126" s="4" t="s">
        <v>7</v>
      </c>
      <c r="X126" s="4">
        <v>90</v>
      </c>
      <c r="Y126" s="4" t="s">
        <v>7</v>
      </c>
      <c r="Z126" s="4">
        <v>290</v>
      </c>
      <c r="AA126" s="4" t="s">
        <v>7</v>
      </c>
      <c r="AB126" s="6">
        <v>1700</v>
      </c>
      <c r="AC126" s="4" t="s">
        <v>7</v>
      </c>
      <c r="AD126" s="4">
        <v>3</v>
      </c>
      <c r="AE126" s="15" t="s">
        <v>8</v>
      </c>
      <c r="AF126" s="665">
        <v>13.846759815212774</v>
      </c>
      <c r="AG126" s="285">
        <f>INDEX(Калькулятор!$H$52:$BF$52,MATCH(AB126,Калькулятор!$H$41:$BF$41,0))</f>
        <v>873.75397406759998</v>
      </c>
      <c r="AH126" s="672">
        <v>22097.73175678301</v>
      </c>
      <c r="AI126" s="672">
        <v>17664.630115076925</v>
      </c>
      <c r="AJ126" s="673">
        <f t="shared" si="23"/>
        <v>39762.361871859932</v>
      </c>
      <c r="AK126" s="3" t="str">
        <f t="shared" si="29"/>
        <v>Wtherm</v>
      </c>
      <c r="AL126" s="4" t="s">
        <v>7</v>
      </c>
      <c r="AM126" s="16" t="s">
        <v>79</v>
      </c>
      <c r="AN126" s="4" t="s">
        <v>7</v>
      </c>
      <c r="AO126" s="4">
        <v>110</v>
      </c>
      <c r="AP126" s="4" t="s">
        <v>7</v>
      </c>
      <c r="AQ126" s="4">
        <v>290</v>
      </c>
      <c r="AR126" s="4" t="s">
        <v>7</v>
      </c>
      <c r="AS126" s="6">
        <v>1700</v>
      </c>
      <c r="AT126" s="4" t="s">
        <v>7</v>
      </c>
      <c r="AU126" s="4">
        <v>3</v>
      </c>
      <c r="AV126" s="15" t="s">
        <v>8</v>
      </c>
      <c r="AW126" s="665">
        <v>14.454780623212775</v>
      </c>
      <c r="AX126" s="285">
        <f>INDEX(Калькулятор!$H$59:$BF$59,MATCH(AS126,Калькулятор!$H$41:$BF$41,0))</f>
        <v>1046.3787739414211</v>
      </c>
      <c r="AY126" s="672">
        <v>22892.504495700698</v>
      </c>
      <c r="AZ126" s="672">
        <v>17664.630115076925</v>
      </c>
      <c r="BA126" s="673">
        <f t="shared" si="24"/>
        <v>40557.134610777619</v>
      </c>
      <c r="BB126" s="3" t="str">
        <f t="shared" si="30"/>
        <v>Wtherm</v>
      </c>
      <c r="BC126" s="4" t="s">
        <v>7</v>
      </c>
      <c r="BD126" s="16" t="s">
        <v>79</v>
      </c>
      <c r="BE126" s="4" t="s">
        <v>7</v>
      </c>
      <c r="BF126" s="4">
        <v>140</v>
      </c>
      <c r="BG126" s="4" t="s">
        <v>7</v>
      </c>
      <c r="BH126" s="4">
        <v>290</v>
      </c>
      <c r="BI126" s="4" t="s">
        <v>7</v>
      </c>
      <c r="BJ126" s="6">
        <v>1700</v>
      </c>
      <c r="BK126" s="4" t="s">
        <v>7</v>
      </c>
      <c r="BL126" s="4">
        <v>6</v>
      </c>
      <c r="BM126" s="14" t="s">
        <v>12</v>
      </c>
      <c r="BN126" s="665">
        <v>17.928254569810164</v>
      </c>
      <c r="BO126" s="285">
        <f>INDEX(Калькулятор!$H$66:$BF$66,MATCH(BJ126,Калькулятор!$H$41:$BF$41,0))</f>
        <v>1505.2703039999999</v>
      </c>
      <c r="BP126" s="672">
        <v>35323.329550268019</v>
      </c>
      <c r="BQ126" s="672">
        <v>17664.630115076925</v>
      </c>
      <c r="BR126" s="673">
        <f t="shared" si="25"/>
        <v>52987.959665344941</v>
      </c>
      <c r="BS126" s="3" t="str">
        <f t="shared" si="31"/>
        <v>Wtherm</v>
      </c>
      <c r="BT126" s="4" t="s">
        <v>7</v>
      </c>
      <c r="BU126" s="16" t="s">
        <v>79</v>
      </c>
      <c r="BV126" s="4" t="s">
        <v>7</v>
      </c>
      <c r="BW126" s="4">
        <v>180</v>
      </c>
      <c r="BX126" s="4" t="s">
        <v>7</v>
      </c>
      <c r="BY126" s="4">
        <v>290</v>
      </c>
      <c r="BZ126" s="4" t="s">
        <v>7</v>
      </c>
      <c r="CA126" s="6">
        <v>1700</v>
      </c>
      <c r="CB126" s="4" t="s">
        <v>7</v>
      </c>
      <c r="CC126" s="4">
        <v>6</v>
      </c>
      <c r="CD126" s="14" t="s">
        <v>12</v>
      </c>
      <c r="CE126" s="665">
        <v>19.144296185810166</v>
      </c>
      <c r="CF126" s="285">
        <f>INDEX(Калькулятор!$H$80:$BF$80,MATCH(CA126,Калькулятор!$H$41:$BF$41,0))</f>
        <v>1723.6514880000004</v>
      </c>
      <c r="CG126" s="672">
        <v>36897.781278103394</v>
      </c>
      <c r="CH126" s="672">
        <v>17664.630115076925</v>
      </c>
      <c r="CI126" s="673">
        <f t="shared" si="26"/>
        <v>54562.411393180315</v>
      </c>
    </row>
    <row r="127" spans="2:87" ht="16.5" thickBot="1" x14ac:dyDescent="0.3">
      <c r="B127" s="846"/>
      <c r="C127" s="3" t="str">
        <f t="shared" si="27"/>
        <v>Wtherm</v>
      </c>
      <c r="D127" s="4" t="s">
        <v>7</v>
      </c>
      <c r="E127" s="16" t="s">
        <v>79</v>
      </c>
      <c r="F127" s="4" t="s">
        <v>7</v>
      </c>
      <c r="G127" s="4">
        <v>75</v>
      </c>
      <c r="H127" s="4" t="s">
        <v>7</v>
      </c>
      <c r="I127" s="4">
        <v>290</v>
      </c>
      <c r="J127" s="4" t="s">
        <v>7</v>
      </c>
      <c r="K127" s="6">
        <v>1750</v>
      </c>
      <c r="L127" s="4" t="s">
        <v>7</v>
      </c>
      <c r="M127" s="4">
        <v>3</v>
      </c>
      <c r="N127" s="15" t="s">
        <v>8</v>
      </c>
      <c r="O127" s="665">
        <v>13.774916639252837</v>
      </c>
      <c r="P127" s="285">
        <f>INDEX(Калькулятор!$H$45:$BF$45,MATCH(K127,Калькулятор!$H$41:$BF$41,0))</f>
        <v>646.756053361824</v>
      </c>
      <c r="Q127" s="672">
        <v>22094.503062448199</v>
      </c>
      <c r="R127" s="672">
        <v>18347.897532961539</v>
      </c>
      <c r="S127" s="673">
        <f t="shared" si="22"/>
        <v>40442.400595409737</v>
      </c>
      <c r="T127" s="3" t="str">
        <f t="shared" si="28"/>
        <v>Wtherm</v>
      </c>
      <c r="U127" s="4" t="s">
        <v>7</v>
      </c>
      <c r="V127" s="16" t="s">
        <v>79</v>
      </c>
      <c r="W127" s="4" t="s">
        <v>7</v>
      </c>
      <c r="X127" s="4">
        <v>90</v>
      </c>
      <c r="Y127" s="4" t="s">
        <v>7</v>
      </c>
      <c r="Z127" s="4">
        <v>290</v>
      </c>
      <c r="AA127" s="4" t="s">
        <v>7</v>
      </c>
      <c r="AB127" s="6">
        <v>1750</v>
      </c>
      <c r="AC127" s="4" t="s">
        <v>7</v>
      </c>
      <c r="AD127" s="4">
        <v>3</v>
      </c>
      <c r="AE127" s="15" t="s">
        <v>8</v>
      </c>
      <c r="AF127" s="665">
        <v>14.240446445252836</v>
      </c>
      <c r="AG127" s="285">
        <f>INDEX(Калькулятор!$H$52:$BF$52,MATCH(AB127,Калькулятор!$H$41:$BF$41,0))</f>
        <v>906.11523236639994</v>
      </c>
      <c r="AH127" s="672">
        <v>22679.870056998963</v>
      </c>
      <c r="AI127" s="672">
        <v>18347.897532961539</v>
      </c>
      <c r="AJ127" s="673">
        <f t="shared" si="23"/>
        <v>41027.767589960502</v>
      </c>
      <c r="AK127" s="3" t="str">
        <f t="shared" si="29"/>
        <v>Wtherm</v>
      </c>
      <c r="AL127" s="4" t="s">
        <v>7</v>
      </c>
      <c r="AM127" s="16" t="s">
        <v>79</v>
      </c>
      <c r="AN127" s="4" t="s">
        <v>7</v>
      </c>
      <c r="AO127" s="4">
        <v>110</v>
      </c>
      <c r="AP127" s="4" t="s">
        <v>7</v>
      </c>
      <c r="AQ127" s="4">
        <v>290</v>
      </c>
      <c r="AR127" s="4" t="s">
        <v>7</v>
      </c>
      <c r="AS127" s="6">
        <v>1750</v>
      </c>
      <c r="AT127" s="4" t="s">
        <v>7</v>
      </c>
      <c r="AU127" s="4">
        <v>3</v>
      </c>
      <c r="AV127" s="15" t="s">
        <v>8</v>
      </c>
      <c r="AW127" s="665">
        <v>14.861152853252838</v>
      </c>
      <c r="AX127" s="285">
        <f>INDEX(Калькулятор!$H$59:$BF$59,MATCH(AS127,Калькулятор!$H$41:$BF$41,0))</f>
        <v>1085.1335433466586</v>
      </c>
      <c r="AY127" s="672">
        <v>23490.546883066643</v>
      </c>
      <c r="AZ127" s="672">
        <v>18347.897532961539</v>
      </c>
      <c r="BA127" s="673">
        <f t="shared" si="24"/>
        <v>41838.444416028186</v>
      </c>
      <c r="BB127" s="3" t="str">
        <f t="shared" si="30"/>
        <v>Wtherm</v>
      </c>
      <c r="BC127" s="4" t="s">
        <v>7</v>
      </c>
      <c r="BD127" s="16" t="s">
        <v>79</v>
      </c>
      <c r="BE127" s="4" t="s">
        <v>7</v>
      </c>
      <c r="BF127" s="4">
        <v>140</v>
      </c>
      <c r="BG127" s="4" t="s">
        <v>7</v>
      </c>
      <c r="BH127" s="4">
        <v>290</v>
      </c>
      <c r="BI127" s="4" t="s">
        <v>7</v>
      </c>
      <c r="BJ127" s="6">
        <v>1750</v>
      </c>
      <c r="BK127" s="4" t="s">
        <v>7</v>
      </c>
      <c r="BL127" s="4">
        <v>6</v>
      </c>
      <c r="BM127" s="14" t="s">
        <v>12</v>
      </c>
      <c r="BN127" s="665">
        <v>18.437460460213369</v>
      </c>
      <c r="BO127" s="285">
        <f>INDEX(Калькулятор!$H$66:$BF$66,MATCH(BJ127,Калькулятор!$H$41:$BF$41,0))</f>
        <v>1561.0210559999996</v>
      </c>
      <c r="BP127" s="672">
        <v>36318.862225204088</v>
      </c>
      <c r="BQ127" s="672">
        <v>18347.897532961539</v>
      </c>
      <c r="BR127" s="673">
        <f t="shared" si="25"/>
        <v>54666.75975816563</v>
      </c>
      <c r="BS127" s="3" t="str">
        <f t="shared" si="31"/>
        <v>Wtherm</v>
      </c>
      <c r="BT127" s="4" t="s">
        <v>7</v>
      </c>
      <c r="BU127" s="16" t="s">
        <v>79</v>
      </c>
      <c r="BV127" s="4" t="s">
        <v>7</v>
      </c>
      <c r="BW127" s="4">
        <v>180</v>
      </c>
      <c r="BX127" s="4" t="s">
        <v>7</v>
      </c>
      <c r="BY127" s="4">
        <v>290</v>
      </c>
      <c r="BZ127" s="4" t="s">
        <v>7</v>
      </c>
      <c r="CA127" s="6">
        <v>1750</v>
      </c>
      <c r="CB127" s="4" t="s">
        <v>7</v>
      </c>
      <c r="CC127" s="4">
        <v>6</v>
      </c>
      <c r="CD127" s="14" t="s">
        <v>12</v>
      </c>
      <c r="CE127" s="665">
        <v>19.678873276213363</v>
      </c>
      <c r="CF127" s="285">
        <f>INDEX(Калькулятор!$H$80:$BF$80,MATCH(CA127,Калькулятор!$H$41:$BF$41,0))</f>
        <v>1787.4904320000003</v>
      </c>
      <c r="CG127" s="672">
        <v>37925.122127339448</v>
      </c>
      <c r="CH127" s="672">
        <v>18347.897532961539</v>
      </c>
      <c r="CI127" s="673">
        <f t="shared" si="26"/>
        <v>56273.019660300983</v>
      </c>
    </row>
    <row r="128" spans="2:87" ht="16.5" thickBot="1" x14ac:dyDescent="0.3">
      <c r="B128" s="846"/>
      <c r="C128" s="3" t="str">
        <f t="shared" si="27"/>
        <v>Wtherm</v>
      </c>
      <c r="D128" s="4" t="s">
        <v>7</v>
      </c>
      <c r="E128" s="16" t="s">
        <v>79</v>
      </c>
      <c r="F128" s="4" t="s">
        <v>7</v>
      </c>
      <c r="G128" s="4">
        <v>75</v>
      </c>
      <c r="H128" s="4" t="s">
        <v>7</v>
      </c>
      <c r="I128" s="4">
        <v>290</v>
      </c>
      <c r="J128" s="4" t="s">
        <v>7</v>
      </c>
      <c r="K128" s="6">
        <v>1800</v>
      </c>
      <c r="L128" s="4" t="s">
        <v>7</v>
      </c>
      <c r="M128" s="4">
        <v>3</v>
      </c>
      <c r="N128" s="15" t="s">
        <v>8</v>
      </c>
      <c r="O128" s="665">
        <v>14.127981069292899</v>
      </c>
      <c r="P128" s="285">
        <f>INDEX(Калькулятор!$H$45:$BF$45,MATCH(K128,Калькулятор!$H$41:$BF$41,0))</f>
        <v>669.85448383903201</v>
      </c>
      <c r="Q128" s="672">
        <v>22664.713297301656</v>
      </c>
      <c r="R128" s="672">
        <v>18801.164950846156</v>
      </c>
      <c r="S128" s="673">
        <f t="shared" si="22"/>
        <v>41465.878248147812</v>
      </c>
      <c r="T128" s="3" t="str">
        <f t="shared" si="28"/>
        <v>Wtherm</v>
      </c>
      <c r="U128" s="4" t="s">
        <v>7</v>
      </c>
      <c r="V128" s="16" t="s">
        <v>79</v>
      </c>
      <c r="W128" s="4" t="s">
        <v>7</v>
      </c>
      <c r="X128" s="4">
        <v>90</v>
      </c>
      <c r="Y128" s="4" t="s">
        <v>7</v>
      </c>
      <c r="Z128" s="4">
        <v>290</v>
      </c>
      <c r="AA128" s="4" t="s">
        <v>7</v>
      </c>
      <c r="AB128" s="6">
        <v>1800</v>
      </c>
      <c r="AC128" s="4" t="s">
        <v>7</v>
      </c>
      <c r="AD128" s="4">
        <v>3</v>
      </c>
      <c r="AE128" s="15" t="s">
        <v>8</v>
      </c>
      <c r="AF128" s="665">
        <v>14.603025075292896</v>
      </c>
      <c r="AG128" s="285">
        <f>INDEX(Калькулятор!$H$52:$BF$52,MATCH(AB128,Калькулятор!$H$41:$BF$41,0))</f>
        <v>938.47649066519989</v>
      </c>
      <c r="AH128" s="672">
        <v>23262.008357214916</v>
      </c>
      <c r="AI128" s="672">
        <v>18801.164950846156</v>
      </c>
      <c r="AJ128" s="673">
        <f t="shared" si="23"/>
        <v>42063.173308061072</v>
      </c>
      <c r="AK128" s="3" t="str">
        <f t="shared" si="29"/>
        <v>Wtherm</v>
      </c>
      <c r="AL128" s="4" t="s">
        <v>7</v>
      </c>
      <c r="AM128" s="16" t="s">
        <v>79</v>
      </c>
      <c r="AN128" s="4" t="s">
        <v>7</v>
      </c>
      <c r="AO128" s="4">
        <v>110</v>
      </c>
      <c r="AP128" s="4" t="s">
        <v>7</v>
      </c>
      <c r="AQ128" s="4">
        <v>290</v>
      </c>
      <c r="AR128" s="4" t="s">
        <v>7</v>
      </c>
      <c r="AS128" s="6">
        <v>1800</v>
      </c>
      <c r="AT128" s="4" t="s">
        <v>7</v>
      </c>
      <c r="AU128" s="4">
        <v>3</v>
      </c>
      <c r="AV128" s="15" t="s">
        <v>8</v>
      </c>
      <c r="AW128" s="665">
        <v>15.236417083292899</v>
      </c>
      <c r="AX128" s="285">
        <f>INDEX(Калькулятор!$H$59:$BF$59,MATCH(AS128,Калькулятор!$H$41:$BF$41,0))</f>
        <v>1123.8883127518966</v>
      </c>
      <c r="AY128" s="672">
        <v>24088.5892704326</v>
      </c>
      <c r="AZ128" s="672">
        <v>18801.164950846156</v>
      </c>
      <c r="BA128" s="673">
        <f t="shared" si="24"/>
        <v>42889.754221278752</v>
      </c>
      <c r="BB128" s="3" t="str">
        <f t="shared" si="30"/>
        <v>Wtherm</v>
      </c>
      <c r="BC128" s="4" t="s">
        <v>7</v>
      </c>
      <c r="BD128" s="16" t="s">
        <v>79</v>
      </c>
      <c r="BE128" s="4" t="s">
        <v>7</v>
      </c>
      <c r="BF128" s="4">
        <v>140</v>
      </c>
      <c r="BG128" s="4" t="s">
        <v>7</v>
      </c>
      <c r="BH128" s="4">
        <v>290</v>
      </c>
      <c r="BI128" s="4" t="s">
        <v>7</v>
      </c>
      <c r="BJ128" s="6">
        <v>1800</v>
      </c>
      <c r="BK128" s="4" t="s">
        <v>7</v>
      </c>
      <c r="BL128" s="4">
        <v>6</v>
      </c>
      <c r="BM128" s="14" t="s">
        <v>12</v>
      </c>
      <c r="BN128" s="665">
        <v>18.915558350616564</v>
      </c>
      <c r="BO128" s="285">
        <f>INDEX(Калькулятор!$H$66:$BF$66,MATCH(BJ128,Калькулятор!$H$41:$BF$41,0))</f>
        <v>1616.7718079999995</v>
      </c>
      <c r="BP128" s="672">
        <v>37314.394900140149</v>
      </c>
      <c r="BQ128" s="672">
        <v>18801.164950846156</v>
      </c>
      <c r="BR128" s="673">
        <f t="shared" si="25"/>
        <v>56115.559850986305</v>
      </c>
      <c r="BS128" s="3" t="str">
        <f t="shared" si="31"/>
        <v>Wtherm</v>
      </c>
      <c r="BT128" s="4" t="s">
        <v>7</v>
      </c>
      <c r="BU128" s="16" t="s">
        <v>79</v>
      </c>
      <c r="BV128" s="4" t="s">
        <v>7</v>
      </c>
      <c r="BW128" s="4">
        <v>180</v>
      </c>
      <c r="BX128" s="4" t="s">
        <v>7</v>
      </c>
      <c r="BY128" s="4">
        <v>290</v>
      </c>
      <c r="BZ128" s="4" t="s">
        <v>7</v>
      </c>
      <c r="CA128" s="6">
        <v>1800</v>
      </c>
      <c r="CB128" s="4" t="s">
        <v>7</v>
      </c>
      <c r="CC128" s="4">
        <v>6</v>
      </c>
      <c r="CD128" s="14" t="s">
        <v>12</v>
      </c>
      <c r="CE128" s="665">
        <v>20.182342366616563</v>
      </c>
      <c r="CF128" s="285">
        <f>INDEX(Калькулятор!$H$80:$BF$80,MATCH(CA128,Калькулятор!$H$41:$BF$41,0))</f>
        <v>1851.3293760000004</v>
      </c>
      <c r="CG128" s="672">
        <v>38952.462976575516</v>
      </c>
      <c r="CH128" s="672">
        <v>18801.164950846156</v>
      </c>
      <c r="CI128" s="673">
        <f t="shared" si="26"/>
        <v>57753.627927421672</v>
      </c>
    </row>
    <row r="129" spans="2:87" ht="16.5" thickBot="1" x14ac:dyDescent="0.3">
      <c r="B129" s="846"/>
      <c r="C129" s="3" t="str">
        <f t="shared" si="27"/>
        <v>Wtherm</v>
      </c>
      <c r="D129" s="4" t="s">
        <v>7</v>
      </c>
      <c r="E129" s="16" t="s">
        <v>79</v>
      </c>
      <c r="F129" s="4" t="s">
        <v>7</v>
      </c>
      <c r="G129" s="4">
        <v>75</v>
      </c>
      <c r="H129" s="4" t="s">
        <v>7</v>
      </c>
      <c r="I129" s="4">
        <v>290</v>
      </c>
      <c r="J129" s="4" t="s">
        <v>7</v>
      </c>
      <c r="K129" s="6">
        <v>1850</v>
      </c>
      <c r="L129" s="4" t="s">
        <v>7</v>
      </c>
      <c r="M129" s="4">
        <v>3</v>
      </c>
      <c r="N129" s="15" t="s">
        <v>8</v>
      </c>
      <c r="O129" s="665">
        <v>14.481045499332957</v>
      </c>
      <c r="P129" s="285">
        <f>INDEX(Калькулятор!$H$45:$BF$45,MATCH(K129,Калькулятор!$H$41:$BF$41,0))</f>
        <v>692.95291431624003</v>
      </c>
      <c r="Q129" s="672">
        <v>23234.923532155099</v>
      </c>
      <c r="R129" s="672">
        <v>19254.432368730777</v>
      </c>
      <c r="S129" s="673">
        <f t="shared" si="22"/>
        <v>42489.355900885872</v>
      </c>
      <c r="T129" s="3" t="str">
        <f t="shared" si="28"/>
        <v>Wtherm</v>
      </c>
      <c r="U129" s="4" t="s">
        <v>7</v>
      </c>
      <c r="V129" s="16" t="s">
        <v>79</v>
      </c>
      <c r="W129" s="4" t="s">
        <v>7</v>
      </c>
      <c r="X129" s="4">
        <v>90</v>
      </c>
      <c r="Y129" s="4" t="s">
        <v>7</v>
      </c>
      <c r="Z129" s="4">
        <v>290</v>
      </c>
      <c r="AA129" s="4" t="s">
        <v>7</v>
      </c>
      <c r="AB129" s="6">
        <v>1850</v>
      </c>
      <c r="AC129" s="4" t="s">
        <v>7</v>
      </c>
      <c r="AD129" s="4">
        <v>3</v>
      </c>
      <c r="AE129" s="15" t="s">
        <v>8</v>
      </c>
      <c r="AF129" s="665">
        <v>14.965603705332956</v>
      </c>
      <c r="AG129" s="285">
        <f>INDEX(Калькулятор!$H$52:$BF$52,MATCH(AB129,Калькулятор!$H$41:$BF$41,0))</f>
        <v>970.83774896399996</v>
      </c>
      <c r="AH129" s="672">
        <v>23844.146657430862</v>
      </c>
      <c r="AI129" s="672">
        <v>19254.432368730777</v>
      </c>
      <c r="AJ129" s="673">
        <f t="shared" si="23"/>
        <v>43098.579026161635</v>
      </c>
      <c r="AK129" s="3" t="str">
        <f t="shared" si="29"/>
        <v>Wtherm</v>
      </c>
      <c r="AL129" s="4" t="s">
        <v>7</v>
      </c>
      <c r="AM129" s="16" t="s">
        <v>79</v>
      </c>
      <c r="AN129" s="4" t="s">
        <v>7</v>
      </c>
      <c r="AO129" s="4">
        <v>110</v>
      </c>
      <c r="AP129" s="4" t="s">
        <v>7</v>
      </c>
      <c r="AQ129" s="4">
        <v>290</v>
      </c>
      <c r="AR129" s="4" t="s">
        <v>7</v>
      </c>
      <c r="AS129" s="6">
        <v>1850</v>
      </c>
      <c r="AT129" s="4" t="s">
        <v>7</v>
      </c>
      <c r="AU129" s="4">
        <v>3</v>
      </c>
      <c r="AV129" s="15" t="s">
        <v>8</v>
      </c>
      <c r="AW129" s="665">
        <v>15.611681313332959</v>
      </c>
      <c r="AX129" s="285">
        <f>INDEX(Калькулятор!$H$59:$BF$59,MATCH(AS129,Калькулятор!$H$41:$BF$41,0))</f>
        <v>1162.6430821571344</v>
      </c>
      <c r="AY129" s="672">
        <v>24686.631657798542</v>
      </c>
      <c r="AZ129" s="672">
        <v>19254.432368730777</v>
      </c>
      <c r="BA129" s="673">
        <f t="shared" si="24"/>
        <v>43941.064026529319</v>
      </c>
      <c r="BB129" s="3" t="str">
        <f t="shared" si="30"/>
        <v>Wtherm</v>
      </c>
      <c r="BC129" s="4" t="s">
        <v>7</v>
      </c>
      <c r="BD129" s="16" t="s">
        <v>79</v>
      </c>
      <c r="BE129" s="4" t="s">
        <v>7</v>
      </c>
      <c r="BF129" s="4">
        <v>140</v>
      </c>
      <c r="BG129" s="4" t="s">
        <v>7</v>
      </c>
      <c r="BH129" s="4">
        <v>290</v>
      </c>
      <c r="BI129" s="4" t="s">
        <v>7</v>
      </c>
      <c r="BJ129" s="6">
        <v>1850</v>
      </c>
      <c r="BK129" s="4" t="s">
        <v>7</v>
      </c>
      <c r="BL129" s="4">
        <v>6</v>
      </c>
      <c r="BM129" s="14" t="s">
        <v>12</v>
      </c>
      <c r="BN129" s="665">
        <v>19.393656241019762</v>
      </c>
      <c r="BO129" s="285">
        <f>INDEX(Калькулятор!$H$66:$BF$66,MATCH(BJ129,Калькулятор!$H$41:$BF$41,0))</f>
        <v>1672.5225599999997</v>
      </c>
      <c r="BP129" s="672">
        <v>38309.92757507621</v>
      </c>
      <c r="BQ129" s="672">
        <v>19254.432368730777</v>
      </c>
      <c r="BR129" s="673">
        <f t="shared" si="25"/>
        <v>57564.359943806987</v>
      </c>
      <c r="BS129" s="3" t="str">
        <f t="shared" si="31"/>
        <v>Wtherm</v>
      </c>
      <c r="BT129" s="4" t="s">
        <v>7</v>
      </c>
      <c r="BU129" s="16" t="s">
        <v>79</v>
      </c>
      <c r="BV129" s="4" t="s">
        <v>7</v>
      </c>
      <c r="BW129" s="4">
        <v>180</v>
      </c>
      <c r="BX129" s="4" t="s">
        <v>7</v>
      </c>
      <c r="BY129" s="4">
        <v>290</v>
      </c>
      <c r="BZ129" s="4" t="s">
        <v>7</v>
      </c>
      <c r="CA129" s="6">
        <v>1850</v>
      </c>
      <c r="CB129" s="4" t="s">
        <v>7</v>
      </c>
      <c r="CC129" s="4">
        <v>6</v>
      </c>
      <c r="CD129" s="14" t="s">
        <v>12</v>
      </c>
      <c r="CE129" s="665">
        <v>20.68581145701976</v>
      </c>
      <c r="CF129" s="285">
        <f>INDEX(Калькулятор!$H$80:$BF$80,MATCH(CA129,Калькулятор!$H$41:$BF$41,0))</f>
        <v>1915.1683200000004</v>
      </c>
      <c r="CG129" s="672">
        <v>39979.803825811563</v>
      </c>
      <c r="CH129" s="672">
        <v>19254.432368730777</v>
      </c>
      <c r="CI129" s="673">
        <f t="shared" si="26"/>
        <v>59234.23619454234</v>
      </c>
    </row>
    <row r="130" spans="2:87" ht="16.5" thickBot="1" x14ac:dyDescent="0.3">
      <c r="B130" s="846"/>
      <c r="C130" s="3" t="str">
        <f t="shared" si="27"/>
        <v>Wtherm</v>
      </c>
      <c r="D130" s="4" t="s">
        <v>7</v>
      </c>
      <c r="E130" s="16" t="s">
        <v>79</v>
      </c>
      <c r="F130" s="4" t="s">
        <v>7</v>
      </c>
      <c r="G130" s="4">
        <v>75</v>
      </c>
      <c r="H130" s="4" t="s">
        <v>7</v>
      </c>
      <c r="I130" s="4">
        <v>290</v>
      </c>
      <c r="J130" s="4" t="s">
        <v>7</v>
      </c>
      <c r="K130" s="6">
        <v>1900</v>
      </c>
      <c r="L130" s="4" t="s">
        <v>7</v>
      </c>
      <c r="M130" s="4">
        <v>3</v>
      </c>
      <c r="N130" s="15" t="s">
        <v>8</v>
      </c>
      <c r="O130" s="665">
        <v>14.834109929373021</v>
      </c>
      <c r="P130" s="285">
        <f>INDEX(Калькулятор!$H$45:$BF$45,MATCH(K130,Калькулятор!$H$41:$BF$41,0))</f>
        <v>716.05134479344804</v>
      </c>
      <c r="Q130" s="672">
        <v>23805.133767008552</v>
      </c>
      <c r="R130" s="672">
        <v>19707.699786615383</v>
      </c>
      <c r="S130" s="673">
        <f t="shared" si="22"/>
        <v>43512.833553623932</v>
      </c>
      <c r="T130" s="3" t="str">
        <f t="shared" si="28"/>
        <v>Wtherm</v>
      </c>
      <c r="U130" s="4" t="s">
        <v>7</v>
      </c>
      <c r="V130" s="16" t="s">
        <v>79</v>
      </c>
      <c r="W130" s="4" t="s">
        <v>7</v>
      </c>
      <c r="X130" s="4">
        <v>90</v>
      </c>
      <c r="Y130" s="4" t="s">
        <v>7</v>
      </c>
      <c r="Z130" s="4">
        <v>290</v>
      </c>
      <c r="AA130" s="4" t="s">
        <v>7</v>
      </c>
      <c r="AB130" s="6">
        <v>1900</v>
      </c>
      <c r="AC130" s="4" t="s">
        <v>7</v>
      </c>
      <c r="AD130" s="4">
        <v>3</v>
      </c>
      <c r="AE130" s="15" t="s">
        <v>8</v>
      </c>
      <c r="AF130" s="665">
        <v>15.328182335373022</v>
      </c>
      <c r="AG130" s="285">
        <f>INDEX(Калькулятор!$H$52:$BF$52,MATCH(AB130,Калькулятор!$H$41:$BF$41,0))</f>
        <v>1003.1990072628</v>
      </c>
      <c r="AH130" s="672">
        <v>24426.284957646811</v>
      </c>
      <c r="AI130" s="672">
        <v>19707.699786615383</v>
      </c>
      <c r="AJ130" s="673">
        <f t="shared" si="23"/>
        <v>44133.984744262198</v>
      </c>
      <c r="AK130" s="3" t="str">
        <f t="shared" si="29"/>
        <v>Wtherm</v>
      </c>
      <c r="AL130" s="4" t="s">
        <v>7</v>
      </c>
      <c r="AM130" s="16" t="s">
        <v>79</v>
      </c>
      <c r="AN130" s="4" t="s">
        <v>7</v>
      </c>
      <c r="AO130" s="4">
        <v>110</v>
      </c>
      <c r="AP130" s="4" t="s">
        <v>7</v>
      </c>
      <c r="AQ130" s="4">
        <v>290</v>
      </c>
      <c r="AR130" s="4" t="s">
        <v>7</v>
      </c>
      <c r="AS130" s="6">
        <v>1900</v>
      </c>
      <c r="AT130" s="4" t="s">
        <v>7</v>
      </c>
      <c r="AU130" s="4">
        <v>3</v>
      </c>
      <c r="AV130" s="15" t="s">
        <v>8</v>
      </c>
      <c r="AW130" s="665">
        <v>15.98694554337302</v>
      </c>
      <c r="AX130" s="285">
        <f>INDEX(Калькулятор!$H$59:$BF$59,MATCH(AS130,Калькулятор!$H$41:$BF$41,0))</f>
        <v>1201.3978515623721</v>
      </c>
      <c r="AY130" s="672">
        <v>25284.674045164495</v>
      </c>
      <c r="AZ130" s="672">
        <v>19707.699786615383</v>
      </c>
      <c r="BA130" s="673">
        <f t="shared" si="24"/>
        <v>44992.373831779878</v>
      </c>
      <c r="BB130" s="3" t="str">
        <f t="shared" si="30"/>
        <v>Wtherm</v>
      </c>
      <c r="BC130" s="4" t="s">
        <v>7</v>
      </c>
      <c r="BD130" s="16" t="s">
        <v>79</v>
      </c>
      <c r="BE130" s="4" t="s">
        <v>7</v>
      </c>
      <c r="BF130" s="4">
        <v>140</v>
      </c>
      <c r="BG130" s="4" t="s">
        <v>7</v>
      </c>
      <c r="BH130" s="4">
        <v>290</v>
      </c>
      <c r="BI130" s="4" t="s">
        <v>7</v>
      </c>
      <c r="BJ130" s="6">
        <v>1900</v>
      </c>
      <c r="BK130" s="4" t="s">
        <v>7</v>
      </c>
      <c r="BL130" s="4">
        <v>6</v>
      </c>
      <c r="BM130" s="14" t="s">
        <v>12</v>
      </c>
      <c r="BN130" s="665">
        <v>19.871754131422964</v>
      </c>
      <c r="BO130" s="285">
        <f>INDEX(Калькулятор!$H$66:$BF$66,MATCH(BJ130,Калькулятор!$H$41:$BF$41,0))</f>
        <v>1728.2733119999998</v>
      </c>
      <c r="BP130" s="672">
        <v>39305.460250012271</v>
      </c>
      <c r="BQ130" s="672">
        <v>19707.699786615383</v>
      </c>
      <c r="BR130" s="673">
        <f t="shared" si="25"/>
        <v>59013.160036627654</v>
      </c>
      <c r="BS130" s="3" t="str">
        <f t="shared" si="31"/>
        <v>Wtherm</v>
      </c>
      <c r="BT130" s="4" t="s">
        <v>7</v>
      </c>
      <c r="BU130" s="16" t="s">
        <v>79</v>
      </c>
      <c r="BV130" s="4" t="s">
        <v>7</v>
      </c>
      <c r="BW130" s="4">
        <v>180</v>
      </c>
      <c r="BX130" s="4" t="s">
        <v>7</v>
      </c>
      <c r="BY130" s="4">
        <v>290</v>
      </c>
      <c r="BZ130" s="4" t="s">
        <v>7</v>
      </c>
      <c r="CA130" s="6">
        <v>1900</v>
      </c>
      <c r="CB130" s="4" t="s">
        <v>7</v>
      </c>
      <c r="CC130" s="4">
        <v>6</v>
      </c>
      <c r="CD130" s="14" t="s">
        <v>12</v>
      </c>
      <c r="CE130" s="665">
        <v>21.189280547422964</v>
      </c>
      <c r="CF130" s="285">
        <f>INDEX(Калькулятор!$H$80:$BF$80,MATCH(CA130,Калькулятор!$H$41:$BF$41,0))</f>
        <v>1979.0072640000005</v>
      </c>
      <c r="CG130" s="672">
        <v>41007.144675047632</v>
      </c>
      <c r="CH130" s="672">
        <v>19707.699786615383</v>
      </c>
      <c r="CI130" s="673">
        <f t="shared" si="26"/>
        <v>60714.844461663015</v>
      </c>
    </row>
    <row r="131" spans="2:87" ht="16.5" thickBot="1" x14ac:dyDescent="0.3">
      <c r="B131" s="846"/>
      <c r="C131" s="3" t="str">
        <f t="shared" si="27"/>
        <v>Wtherm</v>
      </c>
      <c r="D131" s="4" t="s">
        <v>7</v>
      </c>
      <c r="E131" s="16" t="s">
        <v>79</v>
      </c>
      <c r="F131" s="4" t="s">
        <v>7</v>
      </c>
      <c r="G131" s="4">
        <v>75</v>
      </c>
      <c r="H131" s="4" t="s">
        <v>7</v>
      </c>
      <c r="I131" s="4">
        <v>290</v>
      </c>
      <c r="J131" s="4" t="s">
        <v>7</v>
      </c>
      <c r="K131" s="6">
        <v>1950</v>
      </c>
      <c r="L131" s="4" t="s">
        <v>7</v>
      </c>
      <c r="M131" s="4">
        <v>3</v>
      </c>
      <c r="N131" s="15" t="s">
        <v>8</v>
      </c>
      <c r="O131" s="665">
        <v>15.218282359413081</v>
      </c>
      <c r="P131" s="285">
        <f>INDEX(Калькулятор!$H$45:$BF$45,MATCH(K131,Калькулятор!$H$41:$BF$41,0))</f>
        <v>739.14977527065605</v>
      </c>
      <c r="Q131" s="672">
        <v>24375.344001862002</v>
      </c>
      <c r="R131" s="672">
        <v>20390.967204500004</v>
      </c>
      <c r="S131" s="673">
        <f t="shared" si="22"/>
        <v>44766.311206362006</v>
      </c>
      <c r="T131" s="3" t="str">
        <f t="shared" si="28"/>
        <v>Wtherm</v>
      </c>
      <c r="U131" s="4" t="s">
        <v>7</v>
      </c>
      <c r="V131" s="16" t="s">
        <v>79</v>
      </c>
      <c r="W131" s="4" t="s">
        <v>7</v>
      </c>
      <c r="X131" s="4">
        <v>90</v>
      </c>
      <c r="Y131" s="4" t="s">
        <v>7</v>
      </c>
      <c r="Z131" s="4">
        <v>290</v>
      </c>
      <c r="AA131" s="4" t="s">
        <v>7</v>
      </c>
      <c r="AB131" s="6">
        <v>1950</v>
      </c>
      <c r="AC131" s="4" t="s">
        <v>7</v>
      </c>
      <c r="AD131" s="4">
        <v>3</v>
      </c>
      <c r="AE131" s="15" t="s">
        <v>8</v>
      </c>
      <c r="AF131" s="665">
        <v>15.72186896541308</v>
      </c>
      <c r="AG131" s="285">
        <f>INDEX(Калькулятор!$H$52:$BF$52,MATCH(AB131,Калькулятор!$H$41:$BF$41,0))</f>
        <v>1035.5602655616001</v>
      </c>
      <c r="AH131" s="672">
        <v>25008.42325786276</v>
      </c>
      <c r="AI131" s="672">
        <v>20390.967204500004</v>
      </c>
      <c r="AJ131" s="673">
        <f t="shared" si="23"/>
        <v>45399.39046236276</v>
      </c>
      <c r="AK131" s="3" t="str">
        <f t="shared" si="29"/>
        <v>Wtherm</v>
      </c>
      <c r="AL131" s="4" t="s">
        <v>7</v>
      </c>
      <c r="AM131" s="16" t="s">
        <v>79</v>
      </c>
      <c r="AN131" s="4" t="s">
        <v>7</v>
      </c>
      <c r="AO131" s="4">
        <v>110</v>
      </c>
      <c r="AP131" s="4" t="s">
        <v>7</v>
      </c>
      <c r="AQ131" s="4">
        <v>290</v>
      </c>
      <c r="AR131" s="4" t="s">
        <v>7</v>
      </c>
      <c r="AS131" s="6">
        <v>1950</v>
      </c>
      <c r="AT131" s="4" t="s">
        <v>7</v>
      </c>
      <c r="AU131" s="4">
        <v>3</v>
      </c>
      <c r="AV131" s="15" t="s">
        <v>8</v>
      </c>
      <c r="AW131" s="665">
        <v>16.393317773413081</v>
      </c>
      <c r="AX131" s="285">
        <f>INDEX(Калькулятор!$H$59:$BF$59,MATCH(AS131,Калькулятор!$H$41:$BF$41,0))</f>
        <v>1240.1526209676101</v>
      </c>
      <c r="AY131" s="672">
        <v>25882.716432530444</v>
      </c>
      <c r="AZ131" s="672">
        <v>20390.967204500004</v>
      </c>
      <c r="BA131" s="673">
        <f t="shared" si="24"/>
        <v>46273.683637030452</v>
      </c>
      <c r="BB131" s="3" t="str">
        <f t="shared" si="30"/>
        <v>Wtherm</v>
      </c>
      <c r="BC131" s="4" t="s">
        <v>7</v>
      </c>
      <c r="BD131" s="16" t="s">
        <v>79</v>
      </c>
      <c r="BE131" s="4" t="s">
        <v>7</v>
      </c>
      <c r="BF131" s="4">
        <v>140</v>
      </c>
      <c r="BG131" s="4" t="s">
        <v>7</v>
      </c>
      <c r="BH131" s="4">
        <v>290</v>
      </c>
      <c r="BI131" s="4" t="s">
        <v>7</v>
      </c>
      <c r="BJ131" s="6">
        <v>1950</v>
      </c>
      <c r="BK131" s="4" t="s">
        <v>7</v>
      </c>
      <c r="BL131" s="4">
        <v>6</v>
      </c>
      <c r="BM131" s="14" t="s">
        <v>12</v>
      </c>
      <c r="BN131" s="665">
        <v>20.380960021826159</v>
      </c>
      <c r="BO131" s="285">
        <f>INDEX(Калькулятор!$H$66:$BF$66,MATCH(BJ131,Калькулятор!$H$41:$BF$41,0))</f>
        <v>1784.0240639999997</v>
      </c>
      <c r="BP131" s="672">
        <v>40300.992924948339</v>
      </c>
      <c r="BQ131" s="672">
        <v>20390.967204500004</v>
      </c>
      <c r="BR131" s="673">
        <f t="shared" si="25"/>
        <v>60691.960129448344</v>
      </c>
      <c r="BS131" s="3" t="str">
        <f t="shared" si="31"/>
        <v>Wtherm</v>
      </c>
      <c r="BT131" s="4" t="s">
        <v>7</v>
      </c>
      <c r="BU131" s="16" t="s">
        <v>79</v>
      </c>
      <c r="BV131" s="4" t="s">
        <v>7</v>
      </c>
      <c r="BW131" s="4">
        <v>180</v>
      </c>
      <c r="BX131" s="4" t="s">
        <v>7</v>
      </c>
      <c r="BY131" s="4">
        <v>290</v>
      </c>
      <c r="BZ131" s="4" t="s">
        <v>7</v>
      </c>
      <c r="CA131" s="6">
        <v>1950</v>
      </c>
      <c r="CB131" s="4" t="s">
        <v>7</v>
      </c>
      <c r="CC131" s="4">
        <v>6</v>
      </c>
      <c r="CD131" s="14" t="s">
        <v>12</v>
      </c>
      <c r="CE131" s="665">
        <v>21.723857637826157</v>
      </c>
      <c r="CF131" s="285">
        <f>INDEX(Калькулятор!$H$80:$BF$80,MATCH(CA131,Калькулятор!$H$41:$BF$41,0))</f>
        <v>2042.8462080000006</v>
      </c>
      <c r="CG131" s="672">
        <v>42034.485524283693</v>
      </c>
      <c r="CH131" s="672">
        <v>20390.967204500004</v>
      </c>
      <c r="CI131" s="673">
        <f t="shared" si="26"/>
        <v>62425.452728783697</v>
      </c>
    </row>
    <row r="132" spans="2:87" ht="16.5" thickBot="1" x14ac:dyDescent="0.3">
      <c r="B132" s="846"/>
      <c r="C132" s="3" t="str">
        <f t="shared" si="27"/>
        <v>Wtherm</v>
      </c>
      <c r="D132" s="4" t="s">
        <v>7</v>
      </c>
      <c r="E132" s="16" t="s">
        <v>79</v>
      </c>
      <c r="F132" s="4" t="s">
        <v>7</v>
      </c>
      <c r="G132" s="4">
        <v>75</v>
      </c>
      <c r="H132" s="4" t="s">
        <v>7</v>
      </c>
      <c r="I132" s="4">
        <v>290</v>
      </c>
      <c r="J132" s="4" t="s">
        <v>7</v>
      </c>
      <c r="K132" s="6">
        <v>2000</v>
      </c>
      <c r="L132" s="4" t="s">
        <v>7</v>
      </c>
      <c r="M132" s="4">
        <v>3</v>
      </c>
      <c r="N132" s="15" t="s">
        <v>8</v>
      </c>
      <c r="O132" s="665">
        <v>15.619250786453144</v>
      </c>
      <c r="P132" s="285">
        <f>INDEX(Калькулятор!$H$45:$BF$45,MATCH(K132,Калькулятор!$H$41:$BF$41,0))</f>
        <v>762.24820574786395</v>
      </c>
      <c r="Q132" s="672">
        <v>24975.881116715453</v>
      </c>
      <c r="R132" s="672">
        <v>20844.234622384618</v>
      </c>
      <c r="S132" s="673">
        <f t="shared" si="22"/>
        <v>45820.115739100074</v>
      </c>
      <c r="T132" s="3" t="str">
        <f t="shared" si="28"/>
        <v>Wtherm</v>
      </c>
      <c r="U132" s="4" t="s">
        <v>7</v>
      </c>
      <c r="V132" s="16" t="s">
        <v>79</v>
      </c>
      <c r="W132" s="4" t="s">
        <v>7</v>
      </c>
      <c r="X132" s="4">
        <v>90</v>
      </c>
      <c r="Y132" s="4" t="s">
        <v>7</v>
      </c>
      <c r="Z132" s="4">
        <v>290</v>
      </c>
      <c r="AA132" s="4" t="s">
        <v>7</v>
      </c>
      <c r="AB132" s="6">
        <v>2000</v>
      </c>
      <c r="AC132" s="4" t="s">
        <v>7</v>
      </c>
      <c r="AD132" s="4">
        <v>3</v>
      </c>
      <c r="AE132" s="15" t="s">
        <v>8</v>
      </c>
      <c r="AF132" s="665">
        <v>16.132351592453141</v>
      </c>
      <c r="AG132" s="285">
        <f>INDEX(Калькулятор!$H$52:$BF$52,MATCH(AB132,Калькулятор!$H$41:$BF$41,0))</f>
        <v>1067.9215238603999</v>
      </c>
      <c r="AH132" s="672">
        <v>25621.248618078713</v>
      </c>
      <c r="AI132" s="672">
        <v>20844.234622384618</v>
      </c>
      <c r="AJ132" s="673">
        <f t="shared" si="23"/>
        <v>46465.483240463334</v>
      </c>
      <c r="AK132" s="3" t="str">
        <f t="shared" si="29"/>
        <v>Wtherm</v>
      </c>
      <c r="AL132" s="4" t="s">
        <v>7</v>
      </c>
      <c r="AM132" s="16" t="s">
        <v>79</v>
      </c>
      <c r="AN132" s="4" t="s">
        <v>7</v>
      </c>
      <c r="AO132" s="4">
        <v>110</v>
      </c>
      <c r="AP132" s="4" t="s">
        <v>7</v>
      </c>
      <c r="AQ132" s="4">
        <v>290</v>
      </c>
      <c r="AR132" s="4" t="s">
        <v>7</v>
      </c>
      <c r="AS132" s="6">
        <v>2000</v>
      </c>
      <c r="AT132" s="4" t="s">
        <v>7</v>
      </c>
      <c r="AU132" s="4">
        <v>3</v>
      </c>
      <c r="AV132" s="15" t="s">
        <v>8</v>
      </c>
      <c r="AW132" s="665">
        <v>16.816486000453143</v>
      </c>
      <c r="AX132" s="285">
        <f>INDEX(Калькулятор!$H$59:$BF$59,MATCH(AS132,Калькулятор!$H$41:$BF$41,0))</f>
        <v>1278.9073903728477</v>
      </c>
      <c r="AY132" s="672">
        <v>26511.926119896394</v>
      </c>
      <c r="AZ132" s="672">
        <v>20844.234622384618</v>
      </c>
      <c r="BA132" s="673">
        <f t="shared" si="24"/>
        <v>47356.160742281012</v>
      </c>
      <c r="BB132" s="3" t="str">
        <f t="shared" si="30"/>
        <v>Wtherm</v>
      </c>
      <c r="BC132" s="4" t="s">
        <v>7</v>
      </c>
      <c r="BD132" s="16" t="s">
        <v>79</v>
      </c>
      <c r="BE132" s="4" t="s">
        <v>7</v>
      </c>
      <c r="BF132" s="4">
        <v>140</v>
      </c>
      <c r="BG132" s="4" t="s">
        <v>7</v>
      </c>
      <c r="BH132" s="4">
        <v>290</v>
      </c>
      <c r="BI132" s="4" t="s">
        <v>7</v>
      </c>
      <c r="BJ132" s="6">
        <v>2000</v>
      </c>
      <c r="BK132" s="4" t="s">
        <v>7</v>
      </c>
      <c r="BL132" s="4">
        <v>6</v>
      </c>
      <c r="BM132" s="14" t="s">
        <v>12</v>
      </c>
      <c r="BN132" s="665">
        <v>20.906961909229356</v>
      </c>
      <c r="BO132" s="285">
        <f>INDEX(Калькулятор!$H$66:$BF$66,MATCH(BJ132,Калькулятор!$H$41:$BF$41,0))</f>
        <v>1839.7748159999994</v>
      </c>
      <c r="BP132" s="672">
        <v>41328.413259884393</v>
      </c>
      <c r="BQ132" s="672">
        <v>20844.234622384618</v>
      </c>
      <c r="BR132" s="673">
        <f t="shared" si="25"/>
        <v>62172.647882269011</v>
      </c>
      <c r="BS132" s="3" t="str">
        <f t="shared" si="31"/>
        <v>Wtherm</v>
      </c>
      <c r="BT132" s="4" t="s">
        <v>7</v>
      </c>
      <c r="BU132" s="16" t="s">
        <v>79</v>
      </c>
      <c r="BV132" s="4" t="s">
        <v>7</v>
      </c>
      <c r="BW132" s="4">
        <v>180</v>
      </c>
      <c r="BX132" s="4" t="s">
        <v>7</v>
      </c>
      <c r="BY132" s="4">
        <v>290</v>
      </c>
      <c r="BZ132" s="4" t="s">
        <v>7</v>
      </c>
      <c r="CA132" s="6">
        <v>2000</v>
      </c>
      <c r="CB132" s="4" t="s">
        <v>7</v>
      </c>
      <c r="CC132" s="4">
        <v>6</v>
      </c>
      <c r="CD132" s="14" t="s">
        <v>12</v>
      </c>
      <c r="CE132" s="665">
        <v>22.275230725229356</v>
      </c>
      <c r="CF132" s="285">
        <f>INDEX(Калькулятор!$H$80:$BF$80,MATCH(CA132,Калькулятор!$H$41:$BF$41,0))</f>
        <v>2106.6851520000005</v>
      </c>
      <c r="CG132" s="672">
        <v>43094.674513519763</v>
      </c>
      <c r="CH132" s="672">
        <v>20844.234622384618</v>
      </c>
      <c r="CI132" s="673">
        <f t="shared" si="26"/>
        <v>63938.909135904381</v>
      </c>
    </row>
    <row r="133" spans="2:87" ht="16.5" thickBot="1" x14ac:dyDescent="0.3">
      <c r="B133" s="846"/>
      <c r="C133" s="3" t="str">
        <f t="shared" si="27"/>
        <v>Wtherm</v>
      </c>
      <c r="D133" s="4" t="s">
        <v>7</v>
      </c>
      <c r="E133" s="16" t="s">
        <v>79</v>
      </c>
      <c r="F133" s="4" t="s">
        <v>7</v>
      </c>
      <c r="G133" s="4">
        <v>75</v>
      </c>
      <c r="H133" s="4" t="s">
        <v>7</v>
      </c>
      <c r="I133" s="4">
        <v>290</v>
      </c>
      <c r="J133" s="4" t="s">
        <v>7</v>
      </c>
      <c r="K133" s="6">
        <v>2050</v>
      </c>
      <c r="L133" s="4" t="s">
        <v>7</v>
      </c>
      <c r="M133" s="4">
        <v>3</v>
      </c>
      <c r="N133" s="15" t="s">
        <v>8</v>
      </c>
      <c r="O133" s="665">
        <v>15.972315216493204</v>
      </c>
      <c r="P133" s="285">
        <f>INDEX(Калькулятор!$H$45:$BF$45,MATCH(K133,Калькулятор!$H$41:$BF$41,0))</f>
        <v>785.34663622507196</v>
      </c>
      <c r="Q133" s="672">
        <v>25672.497106876719</v>
      </c>
      <c r="R133" s="672">
        <v>21297.502040269235</v>
      </c>
      <c r="S133" s="673">
        <f t="shared" si="22"/>
        <v>46969.999147145951</v>
      </c>
      <c r="T133" s="3" t="str">
        <f t="shared" si="28"/>
        <v>Wtherm</v>
      </c>
      <c r="U133" s="4" t="s">
        <v>7</v>
      </c>
      <c r="V133" s="16" t="s">
        <v>79</v>
      </c>
      <c r="W133" s="4" t="s">
        <v>7</v>
      </c>
      <c r="X133" s="4">
        <v>90</v>
      </c>
      <c r="Y133" s="4" t="s">
        <v>7</v>
      </c>
      <c r="Z133" s="4">
        <v>290</v>
      </c>
      <c r="AA133" s="4" t="s">
        <v>7</v>
      </c>
      <c r="AB133" s="6">
        <v>2050</v>
      </c>
      <c r="AC133" s="4" t="s">
        <v>7</v>
      </c>
      <c r="AD133" s="4">
        <v>3</v>
      </c>
      <c r="AE133" s="15" t="s">
        <v>8</v>
      </c>
      <c r="AF133" s="665">
        <v>16.494930222493203</v>
      </c>
      <c r="AG133" s="285">
        <f>INDEX(Калькулятор!$H$52:$BF$52,MATCH(AB133,Калькулятор!$H$41:$BF$41,0))</f>
        <v>1100.2827821592</v>
      </c>
      <c r="AH133" s="672">
        <v>26329.792673602478</v>
      </c>
      <c r="AI133" s="672">
        <v>21297.502040269235</v>
      </c>
      <c r="AJ133" s="673">
        <f t="shared" si="23"/>
        <v>47627.294713871714</v>
      </c>
      <c r="AK133" s="3" t="str">
        <f t="shared" si="29"/>
        <v>Wtherm</v>
      </c>
      <c r="AL133" s="4" t="s">
        <v>7</v>
      </c>
      <c r="AM133" s="16" t="s">
        <v>79</v>
      </c>
      <c r="AN133" s="4" t="s">
        <v>7</v>
      </c>
      <c r="AO133" s="4">
        <v>110</v>
      </c>
      <c r="AP133" s="4" t="s">
        <v>7</v>
      </c>
      <c r="AQ133" s="4">
        <v>290</v>
      </c>
      <c r="AR133" s="4" t="s">
        <v>7</v>
      </c>
      <c r="AS133" s="6">
        <v>2050</v>
      </c>
      <c r="AT133" s="4" t="s">
        <v>7</v>
      </c>
      <c r="AU133" s="4">
        <v>3</v>
      </c>
      <c r="AV133" s="15" t="s">
        <v>8</v>
      </c>
      <c r="AW133" s="665">
        <v>17.191750230493206</v>
      </c>
      <c r="AX133" s="285">
        <f>INDEX(Калькулятор!$H$59:$BF$59,MATCH(AS133,Калькулятор!$H$41:$BF$41,0))</f>
        <v>1317.6621597780857</v>
      </c>
      <c r="AY133" s="672">
        <v>27236.374262570156</v>
      </c>
      <c r="AZ133" s="672">
        <v>21297.502040269235</v>
      </c>
      <c r="BA133" s="673">
        <f t="shared" si="24"/>
        <v>48533.876302839388</v>
      </c>
      <c r="BB133" s="3" t="str">
        <f t="shared" si="30"/>
        <v>Wtherm</v>
      </c>
      <c r="BC133" s="4" t="s">
        <v>7</v>
      </c>
      <c r="BD133" s="16" t="s">
        <v>79</v>
      </c>
      <c r="BE133" s="4" t="s">
        <v>7</v>
      </c>
      <c r="BF133" s="4">
        <v>140</v>
      </c>
      <c r="BG133" s="4" t="s">
        <v>7</v>
      </c>
      <c r="BH133" s="4">
        <v>290</v>
      </c>
      <c r="BI133" s="4" t="s">
        <v>7</v>
      </c>
      <c r="BJ133" s="6">
        <v>2050</v>
      </c>
      <c r="BK133" s="4" t="s">
        <v>7</v>
      </c>
      <c r="BL133" s="4">
        <v>6</v>
      </c>
      <c r="BM133" s="14" t="s">
        <v>12</v>
      </c>
      <c r="BN133" s="665">
        <v>21.385059799632558</v>
      </c>
      <c r="BO133" s="285">
        <f>INDEX(Калькулятор!$H$66:$BF$66,MATCH(BJ133,Калькулятор!$H$41:$BF$41,0))</f>
        <v>1895.5255679999996</v>
      </c>
      <c r="BP133" s="672">
        <v>42450.351690128278</v>
      </c>
      <c r="BQ133" s="672">
        <v>21297.502040269235</v>
      </c>
      <c r="BR133" s="673">
        <f t="shared" si="25"/>
        <v>63747.853730397517</v>
      </c>
      <c r="BS133" s="3" t="str">
        <f t="shared" si="31"/>
        <v>Wtherm</v>
      </c>
      <c r="BT133" s="4" t="s">
        <v>7</v>
      </c>
      <c r="BU133" s="16" t="s">
        <v>79</v>
      </c>
      <c r="BV133" s="4" t="s">
        <v>7</v>
      </c>
      <c r="BW133" s="4">
        <v>180</v>
      </c>
      <c r="BX133" s="4" t="s">
        <v>7</v>
      </c>
      <c r="BY133" s="4">
        <v>290</v>
      </c>
      <c r="BZ133" s="4" t="s">
        <v>7</v>
      </c>
      <c r="CA133" s="6">
        <v>2050</v>
      </c>
      <c r="CB133" s="4" t="s">
        <v>7</v>
      </c>
      <c r="CC133" s="4">
        <v>6</v>
      </c>
      <c r="CD133" s="14" t="s">
        <v>12</v>
      </c>
      <c r="CE133" s="665">
        <v>22.778699815632557</v>
      </c>
      <c r="CF133" s="285">
        <f>INDEX(Калькулятор!$H$80:$BF$80,MATCH(CA133,Калькулятор!$H$41:$BF$41,0))</f>
        <v>2170.5240960000006</v>
      </c>
      <c r="CG133" s="672">
        <v>44248.421118063634</v>
      </c>
      <c r="CH133" s="672">
        <v>21297.502040269235</v>
      </c>
      <c r="CI133" s="673">
        <f t="shared" si="26"/>
        <v>65545.923158332866</v>
      </c>
    </row>
    <row r="134" spans="2:87" ht="16.5" thickBot="1" x14ac:dyDescent="0.3">
      <c r="B134" s="846"/>
      <c r="C134" s="3" t="str">
        <f t="shared" si="27"/>
        <v>Wtherm</v>
      </c>
      <c r="D134" s="7" t="s">
        <v>7</v>
      </c>
      <c r="E134" s="16" t="s">
        <v>79</v>
      </c>
      <c r="F134" s="7" t="s">
        <v>7</v>
      </c>
      <c r="G134" s="4">
        <v>75</v>
      </c>
      <c r="H134" s="7" t="s">
        <v>7</v>
      </c>
      <c r="I134" s="4">
        <v>290</v>
      </c>
      <c r="J134" s="7" t="s">
        <v>7</v>
      </c>
      <c r="K134" s="6">
        <v>2100</v>
      </c>
      <c r="L134" s="7" t="s">
        <v>7</v>
      </c>
      <c r="M134" s="4">
        <v>3</v>
      </c>
      <c r="N134" s="15" t="s">
        <v>8</v>
      </c>
      <c r="O134" s="665">
        <v>16.356487646533267</v>
      </c>
      <c r="P134" s="285">
        <f>INDEX(Калькулятор!$H$45:$BF$45,MATCH(K134,Калькулятор!$H$41:$BF$41,0))</f>
        <v>808.44506670227997</v>
      </c>
      <c r="Q134" s="672">
        <v>26242.707341730162</v>
      </c>
      <c r="R134" s="672">
        <v>21980.769458153845</v>
      </c>
      <c r="S134" s="673">
        <f t="shared" si="22"/>
        <v>48223.476799884011</v>
      </c>
      <c r="T134" s="3" t="str">
        <f t="shared" si="28"/>
        <v>Wtherm</v>
      </c>
      <c r="U134" s="7" t="s">
        <v>7</v>
      </c>
      <c r="V134" s="16" t="s">
        <v>79</v>
      </c>
      <c r="W134" s="7" t="s">
        <v>7</v>
      </c>
      <c r="X134" s="4">
        <v>90</v>
      </c>
      <c r="Y134" s="7" t="s">
        <v>7</v>
      </c>
      <c r="Z134" s="4">
        <v>290</v>
      </c>
      <c r="AA134" s="7" t="s">
        <v>7</v>
      </c>
      <c r="AB134" s="6">
        <v>2100</v>
      </c>
      <c r="AC134" s="7" t="s">
        <v>7</v>
      </c>
      <c r="AD134" s="4">
        <v>3</v>
      </c>
      <c r="AE134" s="15" t="s">
        <v>8</v>
      </c>
      <c r="AF134" s="665">
        <v>16.888616852533268</v>
      </c>
      <c r="AG134" s="285">
        <f>INDEX(Калькулятор!$H$52:$BF$52,MATCH(AB134,Калькулятор!$H$41:$BF$41,0))</f>
        <v>1132.6440404579998</v>
      </c>
      <c r="AH134" s="672">
        <v>26911.930973818427</v>
      </c>
      <c r="AI134" s="672">
        <v>21980.769458153845</v>
      </c>
      <c r="AJ134" s="673">
        <f t="shared" si="23"/>
        <v>48892.700431972276</v>
      </c>
      <c r="AK134" s="3" t="str">
        <f t="shared" si="29"/>
        <v>Wtherm</v>
      </c>
      <c r="AL134" s="7" t="s">
        <v>7</v>
      </c>
      <c r="AM134" s="16" t="s">
        <v>79</v>
      </c>
      <c r="AN134" s="7" t="s">
        <v>7</v>
      </c>
      <c r="AO134" s="4">
        <v>110</v>
      </c>
      <c r="AP134" s="7" t="s">
        <v>7</v>
      </c>
      <c r="AQ134" s="4">
        <v>290</v>
      </c>
      <c r="AR134" s="7" t="s">
        <v>7</v>
      </c>
      <c r="AS134" s="6">
        <v>2100</v>
      </c>
      <c r="AT134" s="7" t="s">
        <v>7</v>
      </c>
      <c r="AU134" s="4">
        <v>3</v>
      </c>
      <c r="AV134" s="15" t="s">
        <v>8</v>
      </c>
      <c r="AW134" s="665">
        <v>17.598122460533268</v>
      </c>
      <c r="AX134" s="285">
        <f>INDEX(Калькулятор!$H$59:$BF$59,MATCH(AS134,Калькулятор!$H$41:$BF$41,0))</f>
        <v>1356.4169291833234</v>
      </c>
      <c r="AY134" s="672">
        <v>27834.416649936109</v>
      </c>
      <c r="AZ134" s="672">
        <v>21980.769458153845</v>
      </c>
      <c r="BA134" s="673">
        <f t="shared" si="24"/>
        <v>49815.186108089954</v>
      </c>
      <c r="BB134" s="3" t="str">
        <f t="shared" si="30"/>
        <v>Wtherm</v>
      </c>
      <c r="BC134" s="7" t="s">
        <v>7</v>
      </c>
      <c r="BD134" s="16" t="s">
        <v>79</v>
      </c>
      <c r="BE134" s="7" t="s">
        <v>7</v>
      </c>
      <c r="BF134" s="4">
        <v>140</v>
      </c>
      <c r="BG134" s="7" t="s">
        <v>7</v>
      </c>
      <c r="BH134" s="4">
        <v>290</v>
      </c>
      <c r="BI134" s="7" t="s">
        <v>7</v>
      </c>
      <c r="BJ134" s="6">
        <v>2100</v>
      </c>
      <c r="BK134" s="7" t="s">
        <v>7</v>
      </c>
      <c r="BL134" s="4">
        <v>6</v>
      </c>
      <c r="BM134" s="14" t="s">
        <v>12</v>
      </c>
      <c r="BN134" s="665">
        <v>21.894265690035759</v>
      </c>
      <c r="BO134" s="285">
        <f>INDEX(Калькулятор!$H$66:$BF$66,MATCH(BJ134,Калькулятор!$H$41:$BF$41,0))</f>
        <v>1951.2763199999995</v>
      </c>
      <c r="BP134" s="672">
        <v>43445.884365064339</v>
      </c>
      <c r="BQ134" s="672">
        <v>21980.769458153845</v>
      </c>
      <c r="BR134" s="673">
        <f t="shared" si="25"/>
        <v>65426.653823218185</v>
      </c>
      <c r="BS134" s="3" t="str">
        <f t="shared" si="31"/>
        <v>Wtherm</v>
      </c>
      <c r="BT134" s="7" t="s">
        <v>7</v>
      </c>
      <c r="BU134" s="16" t="s">
        <v>79</v>
      </c>
      <c r="BV134" s="7" t="s">
        <v>7</v>
      </c>
      <c r="BW134" s="4">
        <v>180</v>
      </c>
      <c r="BX134" s="7" t="s">
        <v>7</v>
      </c>
      <c r="BY134" s="4">
        <v>290</v>
      </c>
      <c r="BZ134" s="7" t="s">
        <v>7</v>
      </c>
      <c r="CA134" s="6">
        <v>2100</v>
      </c>
      <c r="CB134" s="7" t="s">
        <v>7</v>
      </c>
      <c r="CC134" s="4">
        <v>6</v>
      </c>
      <c r="CD134" s="14" t="s">
        <v>12</v>
      </c>
      <c r="CE134" s="665">
        <v>23.31327690603576</v>
      </c>
      <c r="CF134" s="285">
        <f>INDEX(Калькулятор!$H$80:$BF$80,MATCH(CA134,Калькулятор!$H$41:$BF$41,0))</f>
        <v>2234.3630400000006</v>
      </c>
      <c r="CG134" s="672">
        <v>45275.761967299695</v>
      </c>
      <c r="CH134" s="672">
        <v>21980.769458153845</v>
      </c>
      <c r="CI134" s="673">
        <f t="shared" si="26"/>
        <v>67256.531425453548</v>
      </c>
    </row>
    <row r="135" spans="2:87" ht="16.5" thickBot="1" x14ac:dyDescent="0.3">
      <c r="B135" s="846"/>
      <c r="C135" s="3" t="str">
        <f t="shared" si="27"/>
        <v>Wtherm</v>
      </c>
      <c r="D135" s="4" t="s">
        <v>7</v>
      </c>
      <c r="E135" s="16" t="s">
        <v>79</v>
      </c>
      <c r="F135" s="4" t="s">
        <v>7</v>
      </c>
      <c r="G135" s="4">
        <v>75</v>
      </c>
      <c r="H135" s="4" t="s">
        <v>7</v>
      </c>
      <c r="I135" s="4">
        <v>290</v>
      </c>
      <c r="J135" s="4" t="s">
        <v>7</v>
      </c>
      <c r="K135" s="6">
        <v>2150</v>
      </c>
      <c r="L135" s="4" t="s">
        <v>7</v>
      </c>
      <c r="M135" s="4">
        <v>3</v>
      </c>
      <c r="N135" s="15" t="s">
        <v>8</v>
      </c>
      <c r="O135" s="665">
        <v>16.709552076573324</v>
      </c>
      <c r="P135" s="285">
        <f>INDEX(Калькулятор!$H$45:$BF$45,MATCH(K135,Калькулятор!$H$41:$BF$41,0))</f>
        <v>831.5434971794881</v>
      </c>
      <c r="Q135" s="672">
        <v>26812.917576583619</v>
      </c>
      <c r="R135" s="672">
        <v>22434.036876038463</v>
      </c>
      <c r="S135" s="673">
        <f t="shared" si="22"/>
        <v>49246.954452622085</v>
      </c>
      <c r="T135" s="3" t="str">
        <f t="shared" si="28"/>
        <v>Wtherm</v>
      </c>
      <c r="U135" s="4" t="s">
        <v>7</v>
      </c>
      <c r="V135" s="16" t="s">
        <v>79</v>
      </c>
      <c r="W135" s="4" t="s">
        <v>7</v>
      </c>
      <c r="X135" s="4">
        <v>90</v>
      </c>
      <c r="Y135" s="4" t="s">
        <v>7</v>
      </c>
      <c r="Z135" s="4">
        <v>290</v>
      </c>
      <c r="AA135" s="4" t="s">
        <v>7</v>
      </c>
      <c r="AB135" s="6">
        <v>2150</v>
      </c>
      <c r="AC135" s="4" t="s">
        <v>7</v>
      </c>
      <c r="AD135" s="4">
        <v>3</v>
      </c>
      <c r="AE135" s="15" t="s">
        <v>8</v>
      </c>
      <c r="AF135" s="665">
        <v>17.251195482573326</v>
      </c>
      <c r="AG135" s="285">
        <f>INDEX(Калькулятор!$H$52:$BF$52,MATCH(AB135,Калькулятор!$H$41:$BF$41,0))</f>
        <v>1165.0052987567999</v>
      </c>
      <c r="AH135" s="672">
        <v>27494.06927403438</v>
      </c>
      <c r="AI135" s="672">
        <v>22434.036876038463</v>
      </c>
      <c r="AJ135" s="673">
        <f t="shared" si="23"/>
        <v>49928.106150072839</v>
      </c>
      <c r="AK135" s="3" t="str">
        <f t="shared" si="29"/>
        <v>Wtherm</v>
      </c>
      <c r="AL135" s="4" t="s">
        <v>7</v>
      </c>
      <c r="AM135" s="16" t="s">
        <v>79</v>
      </c>
      <c r="AN135" s="4" t="s">
        <v>7</v>
      </c>
      <c r="AO135" s="4">
        <v>110</v>
      </c>
      <c r="AP135" s="4" t="s">
        <v>7</v>
      </c>
      <c r="AQ135" s="4">
        <v>290</v>
      </c>
      <c r="AR135" s="4" t="s">
        <v>7</v>
      </c>
      <c r="AS135" s="6">
        <v>2150</v>
      </c>
      <c r="AT135" s="4" t="s">
        <v>7</v>
      </c>
      <c r="AU135" s="4">
        <v>3</v>
      </c>
      <c r="AV135" s="15" t="s">
        <v>8</v>
      </c>
      <c r="AW135" s="665">
        <v>17.973386690573324</v>
      </c>
      <c r="AX135" s="285">
        <f>INDEX(Калькулятор!$H$59:$BF$59,MATCH(AS135,Калькулятор!$H$41:$BF$41,0))</f>
        <v>1395.1716985885612</v>
      </c>
      <c r="AY135" s="672">
        <v>28432.459037302062</v>
      </c>
      <c r="AZ135" s="672">
        <v>22434.036876038463</v>
      </c>
      <c r="BA135" s="673">
        <f t="shared" si="24"/>
        <v>50866.495913340521</v>
      </c>
      <c r="BB135" s="3" t="str">
        <f t="shared" si="30"/>
        <v>Wtherm</v>
      </c>
      <c r="BC135" s="4" t="s">
        <v>7</v>
      </c>
      <c r="BD135" s="16" t="s">
        <v>79</v>
      </c>
      <c r="BE135" s="4" t="s">
        <v>7</v>
      </c>
      <c r="BF135" s="4">
        <v>140</v>
      </c>
      <c r="BG135" s="4" t="s">
        <v>7</v>
      </c>
      <c r="BH135" s="4">
        <v>290</v>
      </c>
      <c r="BI135" s="4" t="s">
        <v>7</v>
      </c>
      <c r="BJ135" s="6">
        <v>2150</v>
      </c>
      <c r="BK135" s="4" t="s">
        <v>7</v>
      </c>
      <c r="BL135" s="4">
        <v>6</v>
      </c>
      <c r="BM135" s="14" t="s">
        <v>12</v>
      </c>
      <c r="BN135" s="665">
        <v>22.372363580438957</v>
      </c>
      <c r="BO135" s="285">
        <f>INDEX(Калькулятор!$H$66:$BF$66,MATCH(BJ135,Калькулятор!$H$41:$BF$41,0))</f>
        <v>2007.0270719999996</v>
      </c>
      <c r="BP135" s="672">
        <v>44441.4170400004</v>
      </c>
      <c r="BQ135" s="672">
        <v>22434.036876038463</v>
      </c>
      <c r="BR135" s="673">
        <f t="shared" si="25"/>
        <v>66875.453916038867</v>
      </c>
      <c r="BS135" s="3" t="str">
        <f t="shared" si="31"/>
        <v>Wtherm</v>
      </c>
      <c r="BT135" s="4" t="s">
        <v>7</v>
      </c>
      <c r="BU135" s="16" t="s">
        <v>79</v>
      </c>
      <c r="BV135" s="4" t="s">
        <v>7</v>
      </c>
      <c r="BW135" s="4">
        <v>180</v>
      </c>
      <c r="BX135" s="4" t="s">
        <v>7</v>
      </c>
      <c r="BY135" s="4">
        <v>290</v>
      </c>
      <c r="BZ135" s="4" t="s">
        <v>7</v>
      </c>
      <c r="CA135" s="6">
        <v>2150</v>
      </c>
      <c r="CB135" s="4" t="s">
        <v>7</v>
      </c>
      <c r="CC135" s="4">
        <v>6</v>
      </c>
      <c r="CD135" s="14" t="s">
        <v>12</v>
      </c>
      <c r="CE135" s="665">
        <v>23.816745996438957</v>
      </c>
      <c r="CF135" s="285">
        <f>INDEX(Калькулятор!$H$80:$BF$80,MATCH(CA135,Калькулятор!$H$41:$BF$41,0))</f>
        <v>2298.2019840000007</v>
      </c>
      <c r="CG135" s="672">
        <v>46303.102816535764</v>
      </c>
      <c r="CH135" s="672">
        <v>22434.036876038463</v>
      </c>
      <c r="CI135" s="673">
        <f t="shared" si="26"/>
        <v>68737.13969257423</v>
      </c>
    </row>
    <row r="136" spans="2:87" ht="16.5" thickBot="1" x14ac:dyDescent="0.3">
      <c r="B136" s="846"/>
      <c r="C136" s="3" t="str">
        <f t="shared" si="27"/>
        <v>Wtherm</v>
      </c>
      <c r="D136" s="4" t="s">
        <v>7</v>
      </c>
      <c r="E136" s="16" t="s">
        <v>79</v>
      </c>
      <c r="F136" s="4" t="s">
        <v>7</v>
      </c>
      <c r="G136" s="4">
        <v>75</v>
      </c>
      <c r="H136" s="4" t="s">
        <v>7</v>
      </c>
      <c r="I136" s="4">
        <v>290</v>
      </c>
      <c r="J136" s="4" t="s">
        <v>7</v>
      </c>
      <c r="K136" s="6">
        <v>2200</v>
      </c>
      <c r="L136" s="4" t="s">
        <v>7</v>
      </c>
      <c r="M136" s="4">
        <v>3</v>
      </c>
      <c r="N136" s="15" t="s">
        <v>8</v>
      </c>
      <c r="O136" s="665">
        <v>17.292074907973387</v>
      </c>
      <c r="P136" s="285">
        <f>INDEX(Калькулятор!$H$45:$BF$45,MATCH(K136,Калькулятор!$H$41:$BF$41,0))</f>
        <v>854.64192765669611</v>
      </c>
      <c r="Q136" s="672">
        <v>27716.083780214984</v>
      </c>
      <c r="R136" s="672">
        <v>22887.30429392308</v>
      </c>
      <c r="S136" s="673">
        <f t="shared" si="22"/>
        <v>50603.388074138064</v>
      </c>
      <c r="T136" s="3" t="str">
        <f t="shared" si="28"/>
        <v>Wtherm</v>
      </c>
      <c r="U136" s="4" t="s">
        <v>7</v>
      </c>
      <c r="V136" s="16" t="s">
        <v>79</v>
      </c>
      <c r="W136" s="4" t="s">
        <v>7</v>
      </c>
      <c r="X136" s="4">
        <v>90</v>
      </c>
      <c r="Y136" s="4" t="s">
        <v>7</v>
      </c>
      <c r="Z136" s="4">
        <v>290</v>
      </c>
      <c r="AA136" s="4" t="s">
        <v>7</v>
      </c>
      <c r="AB136" s="6">
        <v>2200</v>
      </c>
      <c r="AC136" s="4" t="s">
        <v>7</v>
      </c>
      <c r="AD136" s="4">
        <v>3</v>
      </c>
      <c r="AE136" s="15" t="s">
        <v>8</v>
      </c>
      <c r="AF136" s="665">
        <v>17.895941181973388</v>
      </c>
      <c r="AG136" s="285">
        <f>INDEX(Калькулятор!$H$52:$BF$52,MATCH(AB136,Калькулятор!$H$41:$BF$41,0))</f>
        <v>1197.3665570556</v>
      </c>
      <c r="AH136" s="672">
        <v>28475.24502513649</v>
      </c>
      <c r="AI136" s="672">
        <v>22887.30429392308</v>
      </c>
      <c r="AJ136" s="673">
        <f t="shared" ref="AJ136:AJ152" si="32">AH136+AI136</f>
        <v>51362.549319059573</v>
      </c>
      <c r="AK136" s="3" t="str">
        <f t="shared" si="29"/>
        <v>Wtherm</v>
      </c>
      <c r="AL136" s="4" t="s">
        <v>7</v>
      </c>
      <c r="AM136" s="16" t="s">
        <v>79</v>
      </c>
      <c r="AN136" s="4" t="s">
        <v>7</v>
      </c>
      <c r="AO136" s="4">
        <v>110</v>
      </c>
      <c r="AP136" s="4" t="s">
        <v>7</v>
      </c>
      <c r="AQ136" s="4">
        <v>290</v>
      </c>
      <c r="AR136" s="4" t="s">
        <v>7</v>
      </c>
      <c r="AS136" s="6">
        <v>2200</v>
      </c>
      <c r="AT136" s="4" t="s">
        <v>7</v>
      </c>
      <c r="AU136" s="4">
        <v>3</v>
      </c>
      <c r="AV136" s="15" t="s">
        <v>8</v>
      </c>
      <c r="AW136" s="665">
        <v>18.701096213973386</v>
      </c>
      <c r="AX136" s="285">
        <f>INDEX(Калькулятор!$H$59:$BF$59,MATCH(AS136,Калькулятор!$H$41:$BF$41,0))</f>
        <v>1433.9264679937992</v>
      </c>
      <c r="AY136" s="672">
        <v>29517.647518365175</v>
      </c>
      <c r="AZ136" s="672">
        <v>22887.30429392308</v>
      </c>
      <c r="BA136" s="673">
        <f t="shared" si="24"/>
        <v>52404.951812288258</v>
      </c>
      <c r="BB136" s="3" t="str">
        <f t="shared" si="30"/>
        <v>Wtherm</v>
      </c>
      <c r="BC136" s="4" t="s">
        <v>7</v>
      </c>
      <c r="BD136" s="16" t="s">
        <v>79</v>
      </c>
      <c r="BE136" s="4" t="s">
        <v>7</v>
      </c>
      <c r="BF136" s="4">
        <v>140</v>
      </c>
      <c r="BG136" s="4" t="s">
        <v>7</v>
      </c>
      <c r="BH136" s="4">
        <v>290</v>
      </c>
      <c r="BI136" s="4" t="s">
        <v>7</v>
      </c>
      <c r="BJ136" s="6">
        <v>2200</v>
      </c>
      <c r="BK136" s="4" t="s">
        <v>7</v>
      </c>
      <c r="BL136" s="4">
        <v>6</v>
      </c>
      <c r="BM136" s="14" t="s">
        <v>12</v>
      </c>
      <c r="BN136" s="665">
        <v>23.308324100202157</v>
      </c>
      <c r="BO136" s="285">
        <f>INDEX(Калькулятор!$H$66:$BF$66,MATCH(BJ136,Калькулятор!$H$41:$BF$41,0))</f>
        <v>2062.7778239999998</v>
      </c>
      <c r="BP136" s="672">
        <v>46056.258772850124</v>
      </c>
      <c r="BQ136" s="672">
        <v>22887.30429392308</v>
      </c>
      <c r="BR136" s="673">
        <f t="shared" si="25"/>
        <v>68943.563066773204</v>
      </c>
      <c r="BS136" s="3" t="str">
        <f t="shared" si="31"/>
        <v>Wtherm</v>
      </c>
      <c r="BT136" s="4" t="s">
        <v>7</v>
      </c>
      <c r="BU136" s="16" t="s">
        <v>79</v>
      </c>
      <c r="BV136" s="4" t="s">
        <v>7</v>
      </c>
      <c r="BW136" s="4">
        <v>180</v>
      </c>
      <c r="BX136" s="4" t="s">
        <v>7</v>
      </c>
      <c r="BY136" s="4">
        <v>290</v>
      </c>
      <c r="BZ136" s="4" t="s">
        <v>7</v>
      </c>
      <c r="CA136" s="6">
        <v>2200</v>
      </c>
      <c r="CB136" s="4" t="s">
        <v>7</v>
      </c>
      <c r="CC136" s="4">
        <v>6</v>
      </c>
      <c r="CD136" s="14" t="s">
        <v>12</v>
      </c>
      <c r="CE136" s="665">
        <v>24.918634164202157</v>
      </c>
      <c r="CF136" s="285">
        <f>INDEX(Калькулятор!$H$80:$BF$80,MATCH(CA136,Калькулятор!$H$41:$BF$41,0))</f>
        <v>2362.0409280000008</v>
      </c>
      <c r="CG136" s="672">
        <v>48156.157509307486</v>
      </c>
      <c r="CH136" s="672">
        <v>22887.30429392308</v>
      </c>
      <c r="CI136" s="673">
        <f t="shared" si="26"/>
        <v>71043.461803230573</v>
      </c>
    </row>
    <row r="137" spans="2:87" ht="16.5" thickBot="1" x14ac:dyDescent="0.3">
      <c r="B137" s="846"/>
      <c r="C137" s="3" t="str">
        <f t="shared" si="27"/>
        <v>Wtherm</v>
      </c>
      <c r="D137" s="4" t="s">
        <v>7</v>
      </c>
      <c r="E137" s="16" t="s">
        <v>79</v>
      </c>
      <c r="F137" s="4" t="s">
        <v>7</v>
      </c>
      <c r="G137" s="4">
        <v>75</v>
      </c>
      <c r="H137" s="4" t="s">
        <v>7</v>
      </c>
      <c r="I137" s="4">
        <v>290</v>
      </c>
      <c r="J137" s="4" t="s">
        <v>7</v>
      </c>
      <c r="K137" s="6">
        <v>2250</v>
      </c>
      <c r="L137" s="4" t="s">
        <v>7</v>
      </c>
      <c r="M137" s="4">
        <v>3</v>
      </c>
      <c r="N137" s="15" t="s">
        <v>8</v>
      </c>
      <c r="O137" s="665">
        <v>17.645139338013447</v>
      </c>
      <c r="P137" s="285">
        <f>INDEX(Калькулятор!$H$45:$BF$45,MATCH(K137,Калькулятор!$H$41:$BF$41,0))</f>
        <v>877.74035813390401</v>
      </c>
      <c r="Q137" s="672">
        <v>28286.29401506843</v>
      </c>
      <c r="R137" s="672">
        <v>23340.571711807697</v>
      </c>
      <c r="S137" s="673">
        <f t="shared" si="22"/>
        <v>51626.865726876131</v>
      </c>
      <c r="T137" s="3" t="str">
        <f t="shared" si="28"/>
        <v>Wtherm</v>
      </c>
      <c r="U137" s="4" t="s">
        <v>7</v>
      </c>
      <c r="V137" s="16" t="s">
        <v>79</v>
      </c>
      <c r="W137" s="4" t="s">
        <v>7</v>
      </c>
      <c r="X137" s="4">
        <v>90</v>
      </c>
      <c r="Y137" s="4" t="s">
        <v>7</v>
      </c>
      <c r="Z137" s="4">
        <v>290</v>
      </c>
      <c r="AA137" s="4" t="s">
        <v>7</v>
      </c>
      <c r="AB137" s="6">
        <v>2250</v>
      </c>
      <c r="AC137" s="4" t="s">
        <v>7</v>
      </c>
      <c r="AD137" s="4">
        <v>3</v>
      </c>
      <c r="AE137" s="15" t="s">
        <v>8</v>
      </c>
      <c r="AF137" s="665">
        <v>18.25851981201345</v>
      </c>
      <c r="AG137" s="285">
        <f>INDEX(Калькулятор!$H$52:$BF$52,MATCH(AB137,Калькулятор!$H$41:$BF$41,0))</f>
        <v>1229.7278153543998</v>
      </c>
      <c r="AH137" s="672">
        <v>29057.383325352439</v>
      </c>
      <c r="AI137" s="672">
        <v>23340.571711807697</v>
      </c>
      <c r="AJ137" s="673">
        <f t="shared" si="32"/>
        <v>52397.955037160136</v>
      </c>
      <c r="AK137" s="3" t="str">
        <f t="shared" si="29"/>
        <v>Wtherm</v>
      </c>
      <c r="AL137" s="4" t="s">
        <v>7</v>
      </c>
      <c r="AM137" s="16" t="s">
        <v>79</v>
      </c>
      <c r="AN137" s="4" t="s">
        <v>7</v>
      </c>
      <c r="AO137" s="4">
        <v>110</v>
      </c>
      <c r="AP137" s="4" t="s">
        <v>7</v>
      </c>
      <c r="AQ137" s="4">
        <v>290</v>
      </c>
      <c r="AR137" s="4" t="s">
        <v>7</v>
      </c>
      <c r="AS137" s="6">
        <v>2250</v>
      </c>
      <c r="AT137" s="4" t="s">
        <v>7</v>
      </c>
      <c r="AU137" s="4">
        <v>3</v>
      </c>
      <c r="AV137" s="15" t="s">
        <v>8</v>
      </c>
      <c r="AW137" s="665">
        <v>19.076360444013446</v>
      </c>
      <c r="AX137" s="285">
        <f>INDEX(Калькулятор!$H$59:$BF$59,MATCH(AS137,Калькулятор!$H$41:$BF$41,0))</f>
        <v>1472.6812373990367</v>
      </c>
      <c r="AY137" s="672">
        <v>30115.689905731113</v>
      </c>
      <c r="AZ137" s="672">
        <v>23340.571711807697</v>
      </c>
      <c r="BA137" s="673">
        <f t="shared" si="24"/>
        <v>53456.26161753881</v>
      </c>
      <c r="BB137" s="3" t="str">
        <f t="shared" si="30"/>
        <v>Wtherm</v>
      </c>
      <c r="BC137" s="4" t="s">
        <v>7</v>
      </c>
      <c r="BD137" s="16" t="s">
        <v>79</v>
      </c>
      <c r="BE137" s="4" t="s">
        <v>7</v>
      </c>
      <c r="BF137" s="4">
        <v>140</v>
      </c>
      <c r="BG137" s="4" t="s">
        <v>7</v>
      </c>
      <c r="BH137" s="4">
        <v>290</v>
      </c>
      <c r="BI137" s="4" t="s">
        <v>7</v>
      </c>
      <c r="BJ137" s="6">
        <v>2250</v>
      </c>
      <c r="BK137" s="4" t="s">
        <v>7</v>
      </c>
      <c r="BL137" s="4">
        <v>6</v>
      </c>
      <c r="BM137" s="14" t="s">
        <v>12</v>
      </c>
      <c r="BN137" s="665">
        <v>23.786421990605355</v>
      </c>
      <c r="BO137" s="285">
        <f>INDEX(Калькулятор!$H$66:$BF$66,MATCH(BJ137,Калькулятор!$H$41:$BF$41,0))</f>
        <v>2118.5285759999992</v>
      </c>
      <c r="BP137" s="672">
        <v>47051.791447786178</v>
      </c>
      <c r="BQ137" s="672">
        <v>23340.571711807697</v>
      </c>
      <c r="BR137" s="673">
        <f t="shared" si="25"/>
        <v>70392.363159593879</v>
      </c>
      <c r="BS137" s="3" t="str">
        <f t="shared" si="31"/>
        <v>Wtherm</v>
      </c>
      <c r="BT137" s="4" t="s">
        <v>7</v>
      </c>
      <c r="BU137" s="16" t="s">
        <v>79</v>
      </c>
      <c r="BV137" s="4" t="s">
        <v>7</v>
      </c>
      <c r="BW137" s="4">
        <v>180</v>
      </c>
      <c r="BX137" s="4" t="s">
        <v>7</v>
      </c>
      <c r="BY137" s="4">
        <v>290</v>
      </c>
      <c r="BZ137" s="4" t="s">
        <v>7</v>
      </c>
      <c r="CA137" s="6">
        <v>2250</v>
      </c>
      <c r="CB137" s="4" t="s">
        <v>7</v>
      </c>
      <c r="CC137" s="4">
        <v>6</v>
      </c>
      <c r="CD137" s="14" t="s">
        <v>12</v>
      </c>
      <c r="CE137" s="665">
        <v>25.422103254605354</v>
      </c>
      <c r="CF137" s="285">
        <f>INDEX(Калькулятор!$H$80:$BF$80,MATCH(CA137,Калькулятор!$H$41:$BF$41,0))</f>
        <v>2425.8798720000004</v>
      </c>
      <c r="CG137" s="672">
        <v>49183.498358543548</v>
      </c>
      <c r="CH137" s="672">
        <v>23340.571711807697</v>
      </c>
      <c r="CI137" s="673">
        <f t="shared" si="26"/>
        <v>72524.070070351241</v>
      </c>
    </row>
    <row r="138" spans="2:87" ht="16.5" thickBot="1" x14ac:dyDescent="0.3">
      <c r="B138" s="846"/>
      <c r="C138" s="3" t="str">
        <f t="shared" si="27"/>
        <v>Wtherm</v>
      </c>
      <c r="D138" s="4" t="s">
        <v>7</v>
      </c>
      <c r="E138" s="16" t="s">
        <v>79</v>
      </c>
      <c r="F138" s="4" t="s">
        <v>7</v>
      </c>
      <c r="G138" s="4">
        <v>75</v>
      </c>
      <c r="H138" s="4" t="s">
        <v>7</v>
      </c>
      <c r="I138" s="4">
        <v>290</v>
      </c>
      <c r="J138" s="4" t="s">
        <v>7</v>
      </c>
      <c r="K138" s="6">
        <v>2300</v>
      </c>
      <c r="L138" s="4" t="s">
        <v>7</v>
      </c>
      <c r="M138" s="4">
        <v>3</v>
      </c>
      <c r="N138" s="15" t="s">
        <v>8</v>
      </c>
      <c r="O138" s="665">
        <v>18.029311768053507</v>
      </c>
      <c r="P138" s="285">
        <f>INDEX(Калькулятор!$H$45:$BF$45,MATCH(K138,Калькулятор!$H$41:$BF$41,0))</f>
        <v>900.83878861111202</v>
      </c>
      <c r="Q138" s="672">
        <v>28856.50424992188</v>
      </c>
      <c r="R138" s="672">
        <v>24023.839129692311</v>
      </c>
      <c r="S138" s="673">
        <f t="shared" si="22"/>
        <v>52880.343379614191</v>
      </c>
      <c r="T138" s="3" t="str">
        <f t="shared" si="28"/>
        <v>Wtherm</v>
      </c>
      <c r="U138" s="4" t="s">
        <v>7</v>
      </c>
      <c r="V138" s="16" t="s">
        <v>79</v>
      </c>
      <c r="W138" s="4" t="s">
        <v>7</v>
      </c>
      <c r="X138" s="4">
        <v>90</v>
      </c>
      <c r="Y138" s="4" t="s">
        <v>7</v>
      </c>
      <c r="Z138" s="4">
        <v>290</v>
      </c>
      <c r="AA138" s="4" t="s">
        <v>7</v>
      </c>
      <c r="AB138" s="6">
        <v>2300</v>
      </c>
      <c r="AC138" s="4" t="s">
        <v>7</v>
      </c>
      <c r="AD138" s="4">
        <v>3</v>
      </c>
      <c r="AE138" s="15" t="s">
        <v>8</v>
      </c>
      <c r="AF138" s="665">
        <v>18.652206442053508</v>
      </c>
      <c r="AG138" s="285">
        <f>INDEX(Калькулятор!$H$52:$BF$52,MATCH(AB138,Калькулятор!$H$41:$BF$41,0))</f>
        <v>1262.0890736531999</v>
      </c>
      <c r="AH138" s="672">
        <v>29639.521625568392</v>
      </c>
      <c r="AI138" s="672">
        <v>24023.839129692311</v>
      </c>
      <c r="AJ138" s="673">
        <f t="shared" si="32"/>
        <v>53663.360755260699</v>
      </c>
      <c r="AK138" s="3" t="str">
        <f t="shared" si="29"/>
        <v>Wtherm</v>
      </c>
      <c r="AL138" s="4" t="s">
        <v>7</v>
      </c>
      <c r="AM138" s="16" t="s">
        <v>79</v>
      </c>
      <c r="AN138" s="4" t="s">
        <v>7</v>
      </c>
      <c r="AO138" s="4">
        <v>110</v>
      </c>
      <c r="AP138" s="4" t="s">
        <v>7</v>
      </c>
      <c r="AQ138" s="4">
        <v>290</v>
      </c>
      <c r="AR138" s="4" t="s">
        <v>7</v>
      </c>
      <c r="AS138" s="6">
        <v>2300</v>
      </c>
      <c r="AT138" s="4" t="s">
        <v>7</v>
      </c>
      <c r="AU138" s="4">
        <v>3</v>
      </c>
      <c r="AV138" s="15" t="s">
        <v>8</v>
      </c>
      <c r="AW138" s="665">
        <v>19.482732674053509</v>
      </c>
      <c r="AX138" s="285">
        <f>INDEX(Калькулятор!$H$59:$BF$59,MATCH(AS138,Калькулятор!$H$41:$BF$41,0))</f>
        <v>1511.4360068042747</v>
      </c>
      <c r="AY138" s="672">
        <v>30713.732293097069</v>
      </c>
      <c r="AZ138" s="672">
        <v>24023.839129692311</v>
      </c>
      <c r="BA138" s="673">
        <f t="shared" si="24"/>
        <v>54737.571422789377</v>
      </c>
      <c r="BB138" s="3" t="str">
        <f t="shared" si="30"/>
        <v>Wtherm</v>
      </c>
      <c r="BC138" s="4" t="s">
        <v>7</v>
      </c>
      <c r="BD138" s="16" t="s">
        <v>79</v>
      </c>
      <c r="BE138" s="4" t="s">
        <v>7</v>
      </c>
      <c r="BF138" s="4">
        <v>140</v>
      </c>
      <c r="BG138" s="4" t="s">
        <v>7</v>
      </c>
      <c r="BH138" s="4">
        <v>290</v>
      </c>
      <c r="BI138" s="4" t="s">
        <v>7</v>
      </c>
      <c r="BJ138" s="6">
        <v>2300</v>
      </c>
      <c r="BK138" s="4" t="s">
        <v>7</v>
      </c>
      <c r="BL138" s="4">
        <v>6</v>
      </c>
      <c r="BM138" s="14" t="s">
        <v>12</v>
      </c>
      <c r="BN138" s="665">
        <v>24.295627881008556</v>
      </c>
      <c r="BO138" s="285">
        <f>INDEX(Калькулятор!$H$66:$BF$66,MATCH(BJ138,Калькулятор!$H$41:$BF$41,0))</f>
        <v>2174.2793279999996</v>
      </c>
      <c r="BP138" s="672">
        <v>48047.324122722253</v>
      </c>
      <c r="BQ138" s="672">
        <v>24023.839129692311</v>
      </c>
      <c r="BR138" s="673">
        <f t="shared" si="25"/>
        <v>72071.163252414568</v>
      </c>
      <c r="BS138" s="3" t="str">
        <f t="shared" si="31"/>
        <v>Wtherm</v>
      </c>
      <c r="BT138" s="4" t="s">
        <v>7</v>
      </c>
      <c r="BU138" s="16" t="s">
        <v>79</v>
      </c>
      <c r="BV138" s="4" t="s">
        <v>7</v>
      </c>
      <c r="BW138" s="4">
        <v>180</v>
      </c>
      <c r="BX138" s="4" t="s">
        <v>7</v>
      </c>
      <c r="BY138" s="4">
        <v>290</v>
      </c>
      <c r="BZ138" s="4" t="s">
        <v>7</v>
      </c>
      <c r="CA138" s="6">
        <v>2300</v>
      </c>
      <c r="CB138" s="4" t="s">
        <v>7</v>
      </c>
      <c r="CC138" s="4">
        <v>6</v>
      </c>
      <c r="CD138" s="14" t="s">
        <v>12</v>
      </c>
      <c r="CE138" s="665">
        <v>25.956680345008557</v>
      </c>
      <c r="CF138" s="285">
        <f>INDEX(Калькулятор!$H$80:$BF$80,MATCH(CA138,Калькулятор!$H$41:$BF$41,0))</f>
        <v>2489.7188160000005</v>
      </c>
      <c r="CG138" s="672">
        <v>50210.839207779616</v>
      </c>
      <c r="CH138" s="672">
        <v>24023.839129692311</v>
      </c>
      <c r="CI138" s="673">
        <f t="shared" si="26"/>
        <v>74234.678337471923</v>
      </c>
    </row>
    <row r="139" spans="2:87" ht="16.5" thickBot="1" x14ac:dyDescent="0.3">
      <c r="B139" s="846"/>
      <c r="C139" s="3" t="str">
        <f t="shared" si="27"/>
        <v>Wtherm</v>
      </c>
      <c r="D139" s="4" t="s">
        <v>7</v>
      </c>
      <c r="E139" s="16" t="s">
        <v>79</v>
      </c>
      <c r="F139" s="4" t="s">
        <v>7</v>
      </c>
      <c r="G139" s="4">
        <v>75</v>
      </c>
      <c r="H139" s="4" t="s">
        <v>7</v>
      </c>
      <c r="I139" s="4">
        <v>290</v>
      </c>
      <c r="J139" s="4" t="s">
        <v>7</v>
      </c>
      <c r="K139" s="6">
        <v>2350</v>
      </c>
      <c r="L139" s="4" t="s">
        <v>7</v>
      </c>
      <c r="M139" s="4">
        <v>3</v>
      </c>
      <c r="N139" s="15" t="s">
        <v>8</v>
      </c>
      <c r="O139" s="665">
        <v>18.382376198093571</v>
      </c>
      <c r="P139" s="285">
        <f>INDEX(Калькулятор!$H$45:$BF$45,MATCH(K139,Калькулятор!$H$41:$BF$41,0))</f>
        <v>923.93721908832003</v>
      </c>
      <c r="Q139" s="672">
        <v>29426.714484775326</v>
      </c>
      <c r="R139" s="672">
        <v>24477.106547576925</v>
      </c>
      <c r="S139" s="673">
        <f t="shared" si="22"/>
        <v>53903.821032352251</v>
      </c>
      <c r="T139" s="3" t="str">
        <f t="shared" si="28"/>
        <v>Wtherm</v>
      </c>
      <c r="U139" s="4" t="s">
        <v>7</v>
      </c>
      <c r="V139" s="16" t="s">
        <v>79</v>
      </c>
      <c r="W139" s="4" t="s">
        <v>7</v>
      </c>
      <c r="X139" s="4">
        <v>90</v>
      </c>
      <c r="Y139" s="4" t="s">
        <v>7</v>
      </c>
      <c r="Z139" s="4">
        <v>290</v>
      </c>
      <c r="AA139" s="4" t="s">
        <v>7</v>
      </c>
      <c r="AB139" s="6">
        <v>2350</v>
      </c>
      <c r="AC139" s="4" t="s">
        <v>7</v>
      </c>
      <c r="AD139" s="4">
        <v>3</v>
      </c>
      <c r="AE139" s="15" t="s">
        <v>8</v>
      </c>
      <c r="AF139" s="665">
        <v>19.014785072093566</v>
      </c>
      <c r="AG139" s="285">
        <f>INDEX(Калькулятор!$H$52:$BF$52,MATCH(AB139,Калькулятор!$H$41:$BF$41,0))</f>
        <v>1294.4503319519999</v>
      </c>
      <c r="AH139" s="672">
        <v>30221.659925784341</v>
      </c>
      <c r="AI139" s="672">
        <v>24477.106547576925</v>
      </c>
      <c r="AJ139" s="673">
        <f t="shared" si="32"/>
        <v>54698.766473361262</v>
      </c>
      <c r="AK139" s="3" t="str">
        <f t="shared" si="29"/>
        <v>Wtherm</v>
      </c>
      <c r="AL139" s="4" t="s">
        <v>7</v>
      </c>
      <c r="AM139" s="16" t="s">
        <v>79</v>
      </c>
      <c r="AN139" s="4" t="s">
        <v>7</v>
      </c>
      <c r="AO139" s="4">
        <v>110</v>
      </c>
      <c r="AP139" s="4" t="s">
        <v>7</v>
      </c>
      <c r="AQ139" s="4">
        <v>290</v>
      </c>
      <c r="AR139" s="4" t="s">
        <v>7</v>
      </c>
      <c r="AS139" s="6">
        <v>2350</v>
      </c>
      <c r="AT139" s="4" t="s">
        <v>7</v>
      </c>
      <c r="AU139" s="4">
        <v>3</v>
      </c>
      <c r="AV139" s="15" t="s">
        <v>8</v>
      </c>
      <c r="AW139" s="665">
        <v>19.857996904093568</v>
      </c>
      <c r="AX139" s="285">
        <f>INDEX(Калькулятор!$H$59:$BF$59,MATCH(AS139,Калькулятор!$H$41:$BF$41,0))</f>
        <v>1550.1907762095125</v>
      </c>
      <c r="AY139" s="672">
        <v>31311.774680463019</v>
      </c>
      <c r="AZ139" s="672">
        <v>24477.106547576925</v>
      </c>
      <c r="BA139" s="673">
        <f t="shared" si="24"/>
        <v>55788.881228039943</v>
      </c>
      <c r="BB139" s="3" t="str">
        <f t="shared" si="30"/>
        <v>Wtherm</v>
      </c>
      <c r="BC139" s="4" t="s">
        <v>7</v>
      </c>
      <c r="BD139" s="16" t="s">
        <v>79</v>
      </c>
      <c r="BE139" s="4" t="s">
        <v>7</v>
      </c>
      <c r="BF139" s="4">
        <v>140</v>
      </c>
      <c r="BG139" s="4" t="s">
        <v>7</v>
      </c>
      <c r="BH139" s="4">
        <v>290</v>
      </c>
      <c r="BI139" s="4" t="s">
        <v>7</v>
      </c>
      <c r="BJ139" s="6">
        <v>2350</v>
      </c>
      <c r="BK139" s="4" t="s">
        <v>7</v>
      </c>
      <c r="BL139" s="4">
        <v>6</v>
      </c>
      <c r="BM139" s="14" t="s">
        <v>12</v>
      </c>
      <c r="BN139" s="665">
        <v>24.773725771411755</v>
      </c>
      <c r="BO139" s="285">
        <f>INDEX(Калькулятор!$H$66:$BF$66,MATCH(BJ139,Калькулятор!$H$41:$BF$41,0))</f>
        <v>2230.0300799999995</v>
      </c>
      <c r="BP139" s="672">
        <v>49042.856797658307</v>
      </c>
      <c r="BQ139" s="672">
        <v>24477.106547576925</v>
      </c>
      <c r="BR139" s="673">
        <f t="shared" si="25"/>
        <v>73519.963345235228</v>
      </c>
      <c r="BS139" s="3" t="str">
        <f t="shared" si="31"/>
        <v>Wtherm</v>
      </c>
      <c r="BT139" s="4" t="s">
        <v>7</v>
      </c>
      <c r="BU139" s="16" t="s">
        <v>79</v>
      </c>
      <c r="BV139" s="4" t="s">
        <v>7</v>
      </c>
      <c r="BW139" s="4">
        <v>180</v>
      </c>
      <c r="BX139" s="4" t="s">
        <v>7</v>
      </c>
      <c r="BY139" s="4">
        <v>290</v>
      </c>
      <c r="BZ139" s="4" t="s">
        <v>7</v>
      </c>
      <c r="CA139" s="6">
        <v>2350</v>
      </c>
      <c r="CB139" s="4" t="s">
        <v>7</v>
      </c>
      <c r="CC139" s="4">
        <v>6</v>
      </c>
      <c r="CD139" s="14" t="s">
        <v>12</v>
      </c>
      <c r="CE139" s="665">
        <v>26.460149435411758</v>
      </c>
      <c r="CF139" s="285">
        <f>INDEX(Калькулятор!$H$80:$BF$80,MATCH(CA139,Калькулятор!$H$41:$BF$41,0))</f>
        <v>2553.5577600000006</v>
      </c>
      <c r="CG139" s="672">
        <v>51238.180057015677</v>
      </c>
      <c r="CH139" s="672">
        <v>24477.106547576925</v>
      </c>
      <c r="CI139" s="673">
        <f t="shared" si="26"/>
        <v>75715.286604592606</v>
      </c>
    </row>
    <row r="140" spans="2:87" ht="16.5" thickBot="1" x14ac:dyDescent="0.3">
      <c r="B140" s="846"/>
      <c r="C140" s="3" t="str">
        <f t="shared" si="27"/>
        <v>Wtherm</v>
      </c>
      <c r="D140" s="4" t="s">
        <v>7</v>
      </c>
      <c r="E140" s="16" t="s">
        <v>79</v>
      </c>
      <c r="F140" s="4" t="s">
        <v>7</v>
      </c>
      <c r="G140" s="4">
        <v>75</v>
      </c>
      <c r="H140" s="4" t="s">
        <v>7</v>
      </c>
      <c r="I140" s="4">
        <v>290</v>
      </c>
      <c r="J140" s="4" t="s">
        <v>7</v>
      </c>
      <c r="K140" s="6">
        <v>2400</v>
      </c>
      <c r="L140" s="4" t="s">
        <v>7</v>
      </c>
      <c r="M140" s="4">
        <v>3</v>
      </c>
      <c r="N140" s="15" t="s">
        <v>8</v>
      </c>
      <c r="O140" s="665">
        <v>18.735440628133631</v>
      </c>
      <c r="P140" s="285">
        <f>INDEX(Калькулятор!$H$45:$BF$45,MATCH(K140,Калькулятор!$H$41:$BF$41,0))</f>
        <v>947.03564956552793</v>
      </c>
      <c r="Q140" s="672">
        <v>29996.92471962878</v>
      </c>
      <c r="R140" s="672">
        <v>24930.373965461542</v>
      </c>
      <c r="S140" s="673">
        <f t="shared" si="22"/>
        <v>54927.298685090325</v>
      </c>
      <c r="T140" s="3" t="str">
        <f t="shared" si="28"/>
        <v>Wtherm</v>
      </c>
      <c r="U140" s="4" t="s">
        <v>7</v>
      </c>
      <c r="V140" s="16" t="s">
        <v>79</v>
      </c>
      <c r="W140" s="4" t="s">
        <v>7</v>
      </c>
      <c r="X140" s="4">
        <v>90</v>
      </c>
      <c r="Y140" s="4" t="s">
        <v>7</v>
      </c>
      <c r="Z140" s="4">
        <v>290</v>
      </c>
      <c r="AA140" s="4" t="s">
        <v>7</v>
      </c>
      <c r="AB140" s="6">
        <v>2400</v>
      </c>
      <c r="AC140" s="4" t="s">
        <v>7</v>
      </c>
      <c r="AD140" s="4">
        <v>3</v>
      </c>
      <c r="AE140" s="15" t="s">
        <v>8</v>
      </c>
      <c r="AF140" s="665">
        <v>19.377363702133628</v>
      </c>
      <c r="AG140" s="285">
        <f>INDEX(Калькулятор!$H$52:$BF$52,MATCH(AB140,Калькулятор!$H$41:$BF$41,0))</f>
        <v>1326.8115902507998</v>
      </c>
      <c r="AH140" s="672">
        <v>30803.79822600029</v>
      </c>
      <c r="AI140" s="672">
        <v>24930.373965461542</v>
      </c>
      <c r="AJ140" s="673">
        <f t="shared" si="32"/>
        <v>55734.172191461832</v>
      </c>
      <c r="AK140" s="3" t="str">
        <f t="shared" si="29"/>
        <v>Wtherm</v>
      </c>
      <c r="AL140" s="4" t="s">
        <v>7</v>
      </c>
      <c r="AM140" s="16" t="s">
        <v>79</v>
      </c>
      <c r="AN140" s="4" t="s">
        <v>7</v>
      </c>
      <c r="AO140" s="4">
        <v>110</v>
      </c>
      <c r="AP140" s="4" t="s">
        <v>7</v>
      </c>
      <c r="AQ140" s="4">
        <v>290</v>
      </c>
      <c r="AR140" s="4" t="s">
        <v>7</v>
      </c>
      <c r="AS140" s="6">
        <v>2400</v>
      </c>
      <c r="AT140" s="4" t="s">
        <v>7</v>
      </c>
      <c r="AU140" s="4">
        <v>3</v>
      </c>
      <c r="AV140" s="15" t="s">
        <v>8</v>
      </c>
      <c r="AW140" s="665">
        <v>20.233261134133631</v>
      </c>
      <c r="AX140" s="285">
        <f>INDEX(Калькулятор!$H$59:$BF$59,MATCH(AS140,Калькулятор!$H$41:$BF$41,0))</f>
        <v>1588.9455456147502</v>
      </c>
      <c r="AY140" s="672">
        <v>31909.817067828975</v>
      </c>
      <c r="AZ140" s="672">
        <v>24930.373965461542</v>
      </c>
      <c r="BA140" s="673">
        <f t="shared" si="24"/>
        <v>56840.191033290517</v>
      </c>
      <c r="BB140" s="3" t="str">
        <f t="shared" si="30"/>
        <v>Wtherm</v>
      </c>
      <c r="BC140" s="4" t="s">
        <v>7</v>
      </c>
      <c r="BD140" s="16" t="s">
        <v>79</v>
      </c>
      <c r="BE140" s="4" t="s">
        <v>7</v>
      </c>
      <c r="BF140" s="4">
        <v>140</v>
      </c>
      <c r="BG140" s="4" t="s">
        <v>7</v>
      </c>
      <c r="BH140" s="4">
        <v>290</v>
      </c>
      <c r="BI140" s="4" t="s">
        <v>7</v>
      </c>
      <c r="BJ140" s="6">
        <v>2400</v>
      </c>
      <c r="BK140" s="4" t="s">
        <v>7</v>
      </c>
      <c r="BL140" s="4">
        <v>6</v>
      </c>
      <c r="BM140" s="14" t="s">
        <v>12</v>
      </c>
      <c r="BN140" s="665">
        <v>25.251823661814953</v>
      </c>
      <c r="BO140" s="285">
        <f>INDEX(Калькулятор!$H$66:$BF$66,MATCH(BJ140,Калькулятор!$H$41:$BF$41,0))</f>
        <v>2285.7808319999995</v>
      </c>
      <c r="BP140" s="672">
        <v>50038.389472594383</v>
      </c>
      <c r="BQ140" s="672">
        <v>24930.373965461542</v>
      </c>
      <c r="BR140" s="673">
        <f t="shared" si="25"/>
        <v>74968.763438055932</v>
      </c>
      <c r="BS140" s="3" t="str">
        <f t="shared" si="31"/>
        <v>Wtherm</v>
      </c>
      <c r="BT140" s="4" t="s">
        <v>7</v>
      </c>
      <c r="BU140" s="16" t="s">
        <v>79</v>
      </c>
      <c r="BV140" s="4" t="s">
        <v>7</v>
      </c>
      <c r="BW140" s="4">
        <v>180</v>
      </c>
      <c r="BX140" s="4" t="s">
        <v>7</v>
      </c>
      <c r="BY140" s="4">
        <v>290</v>
      </c>
      <c r="BZ140" s="4" t="s">
        <v>7</v>
      </c>
      <c r="CA140" s="6">
        <v>2400</v>
      </c>
      <c r="CB140" s="4" t="s">
        <v>7</v>
      </c>
      <c r="CC140" s="4">
        <v>6</v>
      </c>
      <c r="CD140" s="14" t="s">
        <v>12</v>
      </c>
      <c r="CE140" s="665">
        <v>26.963618525814958</v>
      </c>
      <c r="CF140" s="285">
        <f>INDEX(Калькулятор!$H$80:$BF$80,MATCH(CA140,Калькулятор!$H$41:$BF$41,0))</f>
        <v>2617.3967040000002</v>
      </c>
      <c r="CG140" s="672">
        <v>52265.520906251746</v>
      </c>
      <c r="CH140" s="672">
        <v>24930.373965461542</v>
      </c>
      <c r="CI140" s="673">
        <f t="shared" si="26"/>
        <v>77195.894871713288</v>
      </c>
    </row>
    <row r="141" spans="2:87" ht="16.5" thickBot="1" x14ac:dyDescent="0.3">
      <c r="B141" s="846"/>
      <c r="C141" s="3" t="str">
        <f t="shared" si="27"/>
        <v>Wtherm</v>
      </c>
      <c r="D141" s="4" t="s">
        <v>7</v>
      </c>
      <c r="E141" s="16" t="s">
        <v>79</v>
      </c>
      <c r="F141" s="4" t="s">
        <v>7</v>
      </c>
      <c r="G141" s="4">
        <v>75</v>
      </c>
      <c r="H141" s="4" t="s">
        <v>7</v>
      </c>
      <c r="I141" s="4">
        <v>290</v>
      </c>
      <c r="J141" s="4" t="s">
        <v>7</v>
      </c>
      <c r="K141" s="6">
        <v>2450</v>
      </c>
      <c r="L141" s="4" t="s">
        <v>7</v>
      </c>
      <c r="M141" s="4">
        <v>3</v>
      </c>
      <c r="N141" s="15" t="s">
        <v>8</v>
      </c>
      <c r="O141" s="665">
        <v>19.088505058173691</v>
      </c>
      <c r="P141" s="285">
        <f>INDEX(Калькулятор!$H$45:$BF$45,MATCH(K141,Калькулятор!$H$41:$BF$41,0))</f>
        <v>970.13408004273606</v>
      </c>
      <c r="Q141" s="672">
        <v>30567.134954482226</v>
      </c>
      <c r="R141" s="672">
        <v>25383.641383346156</v>
      </c>
      <c r="S141" s="673">
        <f t="shared" si="22"/>
        <v>55950.776337828385</v>
      </c>
      <c r="T141" s="3" t="str">
        <f t="shared" si="28"/>
        <v>Wtherm</v>
      </c>
      <c r="U141" s="4" t="s">
        <v>7</v>
      </c>
      <c r="V141" s="16" t="s">
        <v>79</v>
      </c>
      <c r="W141" s="4" t="s">
        <v>7</v>
      </c>
      <c r="X141" s="4">
        <v>90</v>
      </c>
      <c r="Y141" s="4" t="s">
        <v>7</v>
      </c>
      <c r="Z141" s="4">
        <v>290</v>
      </c>
      <c r="AA141" s="4" t="s">
        <v>7</v>
      </c>
      <c r="AB141" s="6">
        <v>2450</v>
      </c>
      <c r="AC141" s="4" t="s">
        <v>7</v>
      </c>
      <c r="AD141" s="4">
        <v>3</v>
      </c>
      <c r="AE141" s="15" t="s">
        <v>8</v>
      </c>
      <c r="AF141" s="665">
        <v>19.73994233217369</v>
      </c>
      <c r="AG141" s="285">
        <f>INDEX(Калькулятор!$H$52:$BF$52,MATCH(AB141,Калькулятор!$H$41:$BF$41,0))</f>
        <v>1359.1728485496001</v>
      </c>
      <c r="AH141" s="672">
        <v>31385.936526216232</v>
      </c>
      <c r="AI141" s="672">
        <v>25383.641383346156</v>
      </c>
      <c r="AJ141" s="673">
        <f t="shared" si="32"/>
        <v>56769.577909562388</v>
      </c>
      <c r="AK141" s="3" t="str">
        <f t="shared" si="29"/>
        <v>Wtherm</v>
      </c>
      <c r="AL141" s="4" t="s">
        <v>7</v>
      </c>
      <c r="AM141" s="16" t="s">
        <v>79</v>
      </c>
      <c r="AN141" s="4" t="s">
        <v>7</v>
      </c>
      <c r="AO141" s="4">
        <v>110</v>
      </c>
      <c r="AP141" s="4" t="s">
        <v>7</v>
      </c>
      <c r="AQ141" s="4">
        <v>290</v>
      </c>
      <c r="AR141" s="4" t="s">
        <v>7</v>
      </c>
      <c r="AS141" s="6">
        <v>2450</v>
      </c>
      <c r="AT141" s="4" t="s">
        <v>7</v>
      </c>
      <c r="AU141" s="4">
        <v>3</v>
      </c>
      <c r="AV141" s="15" t="s">
        <v>8</v>
      </c>
      <c r="AW141" s="665">
        <v>20.608525364173691</v>
      </c>
      <c r="AX141" s="285">
        <f>INDEX(Калькулятор!$H$59:$BF$59,MATCH(AS141,Калькулятор!$H$41:$BF$41,0))</f>
        <v>1627.7003150199882</v>
      </c>
      <c r="AY141" s="672">
        <v>32507.859455194917</v>
      </c>
      <c r="AZ141" s="672">
        <v>25383.641383346156</v>
      </c>
      <c r="BA141" s="673">
        <f t="shared" si="24"/>
        <v>57891.500838541077</v>
      </c>
      <c r="BB141" s="3" t="str">
        <f t="shared" si="30"/>
        <v>Wtherm</v>
      </c>
      <c r="BC141" s="4" t="s">
        <v>7</v>
      </c>
      <c r="BD141" s="16" t="s">
        <v>79</v>
      </c>
      <c r="BE141" s="4" t="s">
        <v>7</v>
      </c>
      <c r="BF141" s="4">
        <v>140</v>
      </c>
      <c r="BG141" s="4" t="s">
        <v>7</v>
      </c>
      <c r="BH141" s="4">
        <v>290</v>
      </c>
      <c r="BI141" s="4" t="s">
        <v>7</v>
      </c>
      <c r="BJ141" s="6">
        <v>2450</v>
      </c>
      <c r="BK141" s="4" t="s">
        <v>7</v>
      </c>
      <c r="BL141" s="4">
        <v>6</v>
      </c>
      <c r="BM141" s="14" t="s">
        <v>12</v>
      </c>
      <c r="BN141" s="665">
        <v>25.729921552218155</v>
      </c>
      <c r="BO141" s="285">
        <f>INDEX(Калькулятор!$H$66:$BF$66,MATCH(BJ141,Калькулятор!$H$41:$BF$41,0))</f>
        <v>2341.5315839999998</v>
      </c>
      <c r="BP141" s="672">
        <v>51033.922147530429</v>
      </c>
      <c r="BQ141" s="672">
        <v>25383.641383346156</v>
      </c>
      <c r="BR141" s="673">
        <f t="shared" si="25"/>
        <v>76417.563530876592</v>
      </c>
      <c r="BS141" s="3" t="str">
        <f t="shared" si="31"/>
        <v>Wtherm</v>
      </c>
      <c r="BT141" s="4" t="s">
        <v>7</v>
      </c>
      <c r="BU141" s="16" t="s">
        <v>79</v>
      </c>
      <c r="BV141" s="4" t="s">
        <v>7</v>
      </c>
      <c r="BW141" s="4">
        <v>180</v>
      </c>
      <c r="BX141" s="4" t="s">
        <v>7</v>
      </c>
      <c r="BY141" s="4">
        <v>290</v>
      </c>
      <c r="BZ141" s="4" t="s">
        <v>7</v>
      </c>
      <c r="CA141" s="6">
        <v>2450</v>
      </c>
      <c r="CB141" s="4" t="s">
        <v>7</v>
      </c>
      <c r="CC141" s="4">
        <v>6</v>
      </c>
      <c r="CD141" s="14" t="s">
        <v>12</v>
      </c>
      <c r="CE141" s="665">
        <v>27.467087616218151</v>
      </c>
      <c r="CF141" s="285">
        <f>INDEX(Калькулятор!$H$80:$BF$80,MATCH(CA141,Калькулятор!$H$41:$BF$41,0))</f>
        <v>2681.2356480000008</v>
      </c>
      <c r="CG141" s="672">
        <v>53292.861755487786</v>
      </c>
      <c r="CH141" s="672">
        <v>25383.641383346156</v>
      </c>
      <c r="CI141" s="673">
        <f t="shared" si="26"/>
        <v>78676.503138833941</v>
      </c>
    </row>
    <row r="142" spans="2:87" ht="16.5" thickBot="1" x14ac:dyDescent="0.3">
      <c r="B142" s="846"/>
      <c r="C142" s="3" t="str">
        <f t="shared" si="27"/>
        <v>Wtherm</v>
      </c>
      <c r="D142" s="4" t="s">
        <v>7</v>
      </c>
      <c r="E142" s="16" t="s">
        <v>79</v>
      </c>
      <c r="F142" s="4" t="s">
        <v>7</v>
      </c>
      <c r="G142" s="4">
        <v>75</v>
      </c>
      <c r="H142" s="4" t="s">
        <v>7</v>
      </c>
      <c r="I142" s="4">
        <v>290</v>
      </c>
      <c r="J142" s="4" t="s">
        <v>7</v>
      </c>
      <c r="K142" s="6">
        <v>2500</v>
      </c>
      <c r="L142" s="4" t="s">
        <v>7</v>
      </c>
      <c r="M142" s="4">
        <v>3</v>
      </c>
      <c r="N142" s="15" t="s">
        <v>8</v>
      </c>
      <c r="O142" s="665">
        <v>19.472677488213755</v>
      </c>
      <c r="P142" s="285">
        <f>INDEX(Калькулятор!$H$45:$BF$45,MATCH(K142,Калькулятор!$H$41:$BF$41,0))</f>
        <v>993.23251051994396</v>
      </c>
      <c r="Q142" s="672">
        <v>31146.109569335684</v>
      </c>
      <c r="R142" s="672">
        <v>26066.908801230773</v>
      </c>
      <c r="S142" s="673">
        <f t="shared" si="22"/>
        <v>57213.018370566453</v>
      </c>
      <c r="T142" s="3" t="str">
        <f t="shared" si="28"/>
        <v>Wtherm</v>
      </c>
      <c r="U142" s="4" t="s">
        <v>7</v>
      </c>
      <c r="V142" s="16" t="s">
        <v>79</v>
      </c>
      <c r="W142" s="4" t="s">
        <v>7</v>
      </c>
      <c r="X142" s="4">
        <v>90</v>
      </c>
      <c r="Y142" s="4" t="s">
        <v>7</v>
      </c>
      <c r="Z142" s="4">
        <v>290</v>
      </c>
      <c r="AA142" s="4" t="s">
        <v>7</v>
      </c>
      <c r="AB142" s="6">
        <v>2500</v>
      </c>
      <c r="AC142" s="4" t="s">
        <v>7</v>
      </c>
      <c r="AD142" s="4">
        <v>3</v>
      </c>
      <c r="AE142" s="15" t="s">
        <v>8</v>
      </c>
      <c r="AF142" s="665">
        <v>20.133628962213756</v>
      </c>
      <c r="AG142" s="285">
        <f>INDEX(Калькулятор!$H$52:$BF$52,MATCH(AB142,Калькулятор!$H$41:$BF$41,0))</f>
        <v>1391.5341068483999</v>
      </c>
      <c r="AH142" s="672">
        <v>31977.199386432192</v>
      </c>
      <c r="AI142" s="672">
        <v>26066.908801230773</v>
      </c>
      <c r="AJ142" s="673">
        <f t="shared" si="32"/>
        <v>58044.108187662961</v>
      </c>
      <c r="AK142" s="3" t="str">
        <f t="shared" si="29"/>
        <v>Wtherm</v>
      </c>
      <c r="AL142" s="4" t="s">
        <v>7</v>
      </c>
      <c r="AM142" s="16" t="s">
        <v>79</v>
      </c>
      <c r="AN142" s="4" t="s">
        <v>7</v>
      </c>
      <c r="AO142" s="4">
        <v>110</v>
      </c>
      <c r="AP142" s="4" t="s">
        <v>7</v>
      </c>
      <c r="AQ142" s="4">
        <v>290</v>
      </c>
      <c r="AR142" s="4" t="s">
        <v>7</v>
      </c>
      <c r="AS142" s="6">
        <v>2500</v>
      </c>
      <c r="AT142" s="4" t="s">
        <v>7</v>
      </c>
      <c r="AU142" s="4">
        <v>3</v>
      </c>
      <c r="AV142" s="15" t="s">
        <v>8</v>
      </c>
      <c r="AW142" s="665">
        <v>21.014897594213753</v>
      </c>
      <c r="AX142" s="285">
        <f>INDEX(Калькулятор!$H$59:$BF$59,MATCH(AS142,Калькулятор!$H$41:$BF$41,0))</f>
        <v>1666.4550844252258</v>
      </c>
      <c r="AY142" s="672">
        <v>33115.506642560875</v>
      </c>
      <c r="AZ142" s="672">
        <v>26066.908801230773</v>
      </c>
      <c r="BA142" s="673">
        <f t="shared" si="24"/>
        <v>59182.415443791644</v>
      </c>
      <c r="BB142" s="3" t="str">
        <f t="shared" si="30"/>
        <v>Wtherm</v>
      </c>
      <c r="BC142" s="4" t="s">
        <v>7</v>
      </c>
      <c r="BD142" s="16" t="s">
        <v>79</v>
      </c>
      <c r="BE142" s="4" t="s">
        <v>7</v>
      </c>
      <c r="BF142" s="4">
        <v>140</v>
      </c>
      <c r="BG142" s="4" t="s">
        <v>7</v>
      </c>
      <c r="BH142" s="4">
        <v>290</v>
      </c>
      <c r="BI142" s="4" t="s">
        <v>7</v>
      </c>
      <c r="BJ142" s="6">
        <v>2500</v>
      </c>
      <c r="BK142" s="4" t="s">
        <v>7</v>
      </c>
      <c r="BL142" s="4">
        <v>6</v>
      </c>
      <c r="BM142" s="14" t="s">
        <v>12</v>
      </c>
      <c r="BN142" s="665">
        <v>26.239127442621353</v>
      </c>
      <c r="BO142" s="285">
        <f>INDEX(Калькулятор!$H$66:$BF$66,MATCH(BJ142,Калькулятор!$H$41:$BF$41,0))</f>
        <v>2397.2823359999993</v>
      </c>
      <c r="BP142" s="672">
        <v>52039.779982466513</v>
      </c>
      <c r="BQ142" s="672">
        <v>26066.908801230773</v>
      </c>
      <c r="BR142" s="673">
        <f t="shared" si="25"/>
        <v>78106.688783697289</v>
      </c>
      <c r="BS142" s="3" t="str">
        <f t="shared" si="31"/>
        <v>Wtherm</v>
      </c>
      <c r="BT142" s="4" t="s">
        <v>7</v>
      </c>
      <c r="BU142" s="16" t="s">
        <v>79</v>
      </c>
      <c r="BV142" s="4" t="s">
        <v>7</v>
      </c>
      <c r="BW142" s="4">
        <v>180</v>
      </c>
      <c r="BX142" s="4" t="s">
        <v>7</v>
      </c>
      <c r="BY142" s="4">
        <v>290</v>
      </c>
      <c r="BZ142" s="4" t="s">
        <v>7</v>
      </c>
      <c r="CA142" s="6">
        <v>2500</v>
      </c>
      <c r="CB142" s="4" t="s">
        <v>7</v>
      </c>
      <c r="CC142" s="4">
        <v>6</v>
      </c>
      <c r="CD142" s="14" t="s">
        <v>12</v>
      </c>
      <c r="CE142" s="665">
        <v>28.001664706621355</v>
      </c>
      <c r="CF142" s="285">
        <f>INDEX(Калькулятор!$H$80:$BF$80,MATCH(CA142,Калькулятор!$H$41:$BF$41,0))</f>
        <v>2745.0745920000004</v>
      </c>
      <c r="CG142" s="672">
        <v>54331.488244723871</v>
      </c>
      <c r="CH142" s="672">
        <v>26066.908801230773</v>
      </c>
      <c r="CI142" s="673">
        <f t="shared" si="26"/>
        <v>80398.39704595464</v>
      </c>
    </row>
    <row r="143" spans="2:87" ht="16.5" thickBot="1" x14ac:dyDescent="0.3">
      <c r="B143" s="846"/>
      <c r="C143" s="3" t="str">
        <f t="shared" si="27"/>
        <v>Wtherm</v>
      </c>
      <c r="D143" s="4" t="s">
        <v>7</v>
      </c>
      <c r="E143" s="16" t="s">
        <v>79</v>
      </c>
      <c r="F143" s="4" t="s">
        <v>7</v>
      </c>
      <c r="G143" s="4">
        <v>75</v>
      </c>
      <c r="H143" s="4" t="s">
        <v>7</v>
      </c>
      <c r="I143" s="4">
        <v>290</v>
      </c>
      <c r="J143" s="4" t="s">
        <v>7</v>
      </c>
      <c r="K143" s="6">
        <v>2550</v>
      </c>
      <c r="L143" s="4" t="s">
        <v>7</v>
      </c>
      <c r="M143" s="4">
        <v>3</v>
      </c>
      <c r="N143" s="15" t="s">
        <v>8</v>
      </c>
      <c r="O143" s="665">
        <v>19.825741918253815</v>
      </c>
      <c r="P143" s="285">
        <f>INDEX(Калькулятор!$H$45:$BF$45,MATCH(K143,Калькулятор!$H$41:$BF$41,0))</f>
        <v>1016.3309409971521</v>
      </c>
      <c r="Q143" s="672">
        <v>31716.319804189126</v>
      </c>
      <c r="R143" s="672">
        <v>26520.176219115383</v>
      </c>
      <c r="S143" s="673">
        <f t="shared" si="22"/>
        <v>58236.496023304513</v>
      </c>
      <c r="T143" s="3" t="str">
        <f t="shared" si="28"/>
        <v>Wtherm</v>
      </c>
      <c r="U143" s="4" t="s">
        <v>7</v>
      </c>
      <c r="V143" s="16" t="s">
        <v>79</v>
      </c>
      <c r="W143" s="4" t="s">
        <v>7</v>
      </c>
      <c r="X143" s="4">
        <v>90</v>
      </c>
      <c r="Y143" s="4" t="s">
        <v>7</v>
      </c>
      <c r="Z143" s="4">
        <v>290</v>
      </c>
      <c r="AA143" s="4" t="s">
        <v>7</v>
      </c>
      <c r="AB143" s="6">
        <v>2550</v>
      </c>
      <c r="AC143" s="4" t="s">
        <v>7</v>
      </c>
      <c r="AD143" s="4">
        <v>3</v>
      </c>
      <c r="AE143" s="15" t="s">
        <v>8</v>
      </c>
      <c r="AF143" s="665">
        <v>20.496207592253818</v>
      </c>
      <c r="AG143" s="285">
        <f>INDEX(Калькулятор!$H$52:$BF$52,MATCH(AB143,Калькулятор!$H$41:$BF$41,0))</f>
        <v>1423.8953651472</v>
      </c>
      <c r="AH143" s="672">
        <v>32559.337686648138</v>
      </c>
      <c r="AI143" s="672">
        <v>26520.176219115383</v>
      </c>
      <c r="AJ143" s="673">
        <f t="shared" si="32"/>
        <v>59079.513905763524</v>
      </c>
      <c r="AK143" s="3" t="str">
        <f t="shared" si="29"/>
        <v>Wtherm</v>
      </c>
      <c r="AL143" s="4" t="s">
        <v>7</v>
      </c>
      <c r="AM143" s="16" t="s">
        <v>79</v>
      </c>
      <c r="AN143" s="4" t="s">
        <v>7</v>
      </c>
      <c r="AO143" s="4">
        <v>110</v>
      </c>
      <c r="AP143" s="4" t="s">
        <v>7</v>
      </c>
      <c r="AQ143" s="4">
        <v>290</v>
      </c>
      <c r="AR143" s="4" t="s">
        <v>7</v>
      </c>
      <c r="AS143" s="6">
        <v>2550</v>
      </c>
      <c r="AT143" s="4" t="s">
        <v>7</v>
      </c>
      <c r="AU143" s="4">
        <v>3</v>
      </c>
      <c r="AV143" s="15" t="s">
        <v>8</v>
      </c>
      <c r="AW143" s="665">
        <v>21.390161824253816</v>
      </c>
      <c r="AX143" s="285">
        <f>INDEX(Калькулятор!$H$59:$BF$59,MATCH(AS143,Калькулятор!$H$41:$BF$41,0))</f>
        <v>1705.2098538304638</v>
      </c>
      <c r="AY143" s="672">
        <v>33713.54902992682</v>
      </c>
      <c r="AZ143" s="672">
        <v>26520.176219115383</v>
      </c>
      <c r="BA143" s="673">
        <f t="shared" si="24"/>
        <v>60233.725249042203</v>
      </c>
      <c r="BB143" s="3" t="str">
        <f t="shared" si="30"/>
        <v>Wtherm</v>
      </c>
      <c r="BC143" s="4" t="s">
        <v>7</v>
      </c>
      <c r="BD143" s="16" t="s">
        <v>79</v>
      </c>
      <c r="BE143" s="4" t="s">
        <v>7</v>
      </c>
      <c r="BF143" s="4">
        <v>140</v>
      </c>
      <c r="BG143" s="4" t="s">
        <v>7</v>
      </c>
      <c r="BH143" s="4">
        <v>290</v>
      </c>
      <c r="BI143" s="4" t="s">
        <v>7</v>
      </c>
      <c r="BJ143" s="6">
        <v>2550</v>
      </c>
      <c r="BK143" s="4" t="s">
        <v>7</v>
      </c>
      <c r="BL143" s="4">
        <v>6</v>
      </c>
      <c r="BM143" s="14" t="s">
        <v>12</v>
      </c>
      <c r="BN143" s="665">
        <v>26.717225333024551</v>
      </c>
      <c r="BO143" s="285">
        <f>INDEX(Калькулятор!$H$66:$BF$66,MATCH(BJ143,Калькулятор!$H$41:$BF$41,0))</f>
        <v>2453.0330879999997</v>
      </c>
      <c r="BP143" s="672">
        <v>53035.312657402552</v>
      </c>
      <c r="BQ143" s="672">
        <v>26520.176219115383</v>
      </c>
      <c r="BR143" s="673">
        <f t="shared" si="25"/>
        <v>79555.488876517935</v>
      </c>
      <c r="BS143" s="3" t="str">
        <f t="shared" si="31"/>
        <v>Wtherm</v>
      </c>
      <c r="BT143" s="4" t="s">
        <v>7</v>
      </c>
      <c r="BU143" s="16" t="s">
        <v>79</v>
      </c>
      <c r="BV143" s="4" t="s">
        <v>7</v>
      </c>
      <c r="BW143" s="4">
        <v>180</v>
      </c>
      <c r="BX143" s="4" t="s">
        <v>7</v>
      </c>
      <c r="BY143" s="4">
        <v>290</v>
      </c>
      <c r="BZ143" s="4" t="s">
        <v>7</v>
      </c>
      <c r="CA143" s="6">
        <v>2550</v>
      </c>
      <c r="CB143" s="4" t="s">
        <v>7</v>
      </c>
      <c r="CC143" s="4">
        <v>6</v>
      </c>
      <c r="CD143" s="14" t="s">
        <v>12</v>
      </c>
      <c r="CE143" s="665">
        <v>28.505133797024548</v>
      </c>
      <c r="CF143" s="285">
        <f>INDEX(Калькулятор!$H$80:$BF$80,MATCH(CA143,Калькулятор!$H$41:$BF$41,0))</f>
        <v>2808.9135360000009</v>
      </c>
      <c r="CG143" s="672">
        <v>55358.829093959917</v>
      </c>
      <c r="CH143" s="672">
        <v>26520.176219115383</v>
      </c>
      <c r="CI143" s="673">
        <f t="shared" si="26"/>
        <v>81879.005313075293</v>
      </c>
    </row>
    <row r="144" spans="2:87" ht="16.5" thickBot="1" x14ac:dyDescent="0.3">
      <c r="B144" s="846"/>
      <c r="C144" s="3" t="str">
        <f t="shared" si="27"/>
        <v>Wtherm</v>
      </c>
      <c r="D144" s="7" t="s">
        <v>7</v>
      </c>
      <c r="E144" s="16" t="s">
        <v>79</v>
      </c>
      <c r="F144" s="7" t="s">
        <v>7</v>
      </c>
      <c r="G144" s="4">
        <v>75</v>
      </c>
      <c r="H144" s="7" t="s">
        <v>7</v>
      </c>
      <c r="I144" s="4">
        <v>290</v>
      </c>
      <c r="J144" s="7" t="s">
        <v>7</v>
      </c>
      <c r="K144" s="6">
        <v>2600</v>
      </c>
      <c r="L144" s="7" t="s">
        <v>7</v>
      </c>
      <c r="M144" s="4">
        <v>3</v>
      </c>
      <c r="N144" s="15" t="s">
        <v>8</v>
      </c>
      <c r="O144" s="665">
        <v>20.178806348293875</v>
      </c>
      <c r="P144" s="285">
        <f>INDEX(Калькулятор!$H$45:$BF$45,MATCH(K144,Калькулятор!$H$41:$BF$41,0))</f>
        <v>1039.4293714743601</v>
      </c>
      <c r="Q144" s="672">
        <v>32286.530039042573</v>
      </c>
      <c r="R144" s="672">
        <v>26973.443637000004</v>
      </c>
      <c r="S144" s="673">
        <f t="shared" si="22"/>
        <v>59259.973676042573</v>
      </c>
      <c r="T144" s="3" t="str">
        <f t="shared" si="28"/>
        <v>Wtherm</v>
      </c>
      <c r="U144" s="7" t="s">
        <v>7</v>
      </c>
      <c r="V144" s="16" t="s">
        <v>79</v>
      </c>
      <c r="W144" s="7" t="s">
        <v>7</v>
      </c>
      <c r="X144" s="4">
        <v>90</v>
      </c>
      <c r="Y144" s="7" t="s">
        <v>7</v>
      </c>
      <c r="Z144" s="4">
        <v>290</v>
      </c>
      <c r="AA144" s="7" t="s">
        <v>7</v>
      </c>
      <c r="AB144" s="6">
        <v>2600</v>
      </c>
      <c r="AC144" s="7" t="s">
        <v>7</v>
      </c>
      <c r="AD144" s="4">
        <v>3</v>
      </c>
      <c r="AE144" s="15" t="s">
        <v>8</v>
      </c>
      <c r="AF144" s="665">
        <v>20.858786222293872</v>
      </c>
      <c r="AG144" s="285">
        <f>INDEX(Калькулятор!$H$52:$BF$52,MATCH(AB144,Калькулятор!$H$41:$BF$41,0))</f>
        <v>1456.256623446</v>
      </c>
      <c r="AH144" s="672">
        <v>33141.47598686409</v>
      </c>
      <c r="AI144" s="672">
        <v>26973.443637000004</v>
      </c>
      <c r="AJ144" s="673">
        <f t="shared" si="32"/>
        <v>60114.919623864094</v>
      </c>
      <c r="AK144" s="3" t="str">
        <f t="shared" si="29"/>
        <v>Wtherm</v>
      </c>
      <c r="AL144" s="7" t="s">
        <v>7</v>
      </c>
      <c r="AM144" s="16" t="s">
        <v>79</v>
      </c>
      <c r="AN144" s="7" t="s">
        <v>7</v>
      </c>
      <c r="AO144" s="4">
        <v>110</v>
      </c>
      <c r="AP144" s="7" t="s">
        <v>7</v>
      </c>
      <c r="AQ144" s="4">
        <v>290</v>
      </c>
      <c r="AR144" s="7" t="s">
        <v>7</v>
      </c>
      <c r="AS144" s="6">
        <v>2600</v>
      </c>
      <c r="AT144" s="7" t="s">
        <v>7</v>
      </c>
      <c r="AU144" s="4">
        <v>3</v>
      </c>
      <c r="AV144" s="15" t="s">
        <v>8</v>
      </c>
      <c r="AW144" s="665">
        <v>21.765426054293876</v>
      </c>
      <c r="AX144" s="285">
        <f>INDEX(Калькулятор!$H$59:$BF$59,MATCH(AS144,Калькулятор!$H$41:$BF$41,0))</f>
        <v>1743.9646232357015</v>
      </c>
      <c r="AY144" s="672">
        <v>34311.591417292773</v>
      </c>
      <c r="AZ144" s="672">
        <v>26973.443637000004</v>
      </c>
      <c r="BA144" s="673">
        <f t="shared" si="24"/>
        <v>61285.035054292777</v>
      </c>
      <c r="BB144" s="3" t="str">
        <f t="shared" si="30"/>
        <v>Wtherm</v>
      </c>
      <c r="BC144" s="7" t="s">
        <v>7</v>
      </c>
      <c r="BD144" s="16" t="s">
        <v>79</v>
      </c>
      <c r="BE144" s="7" t="s">
        <v>7</v>
      </c>
      <c r="BF144" s="4">
        <v>140</v>
      </c>
      <c r="BG144" s="7" t="s">
        <v>7</v>
      </c>
      <c r="BH144" s="4">
        <v>290</v>
      </c>
      <c r="BI144" s="7" t="s">
        <v>7</v>
      </c>
      <c r="BJ144" s="6">
        <v>2600</v>
      </c>
      <c r="BK144" s="7" t="s">
        <v>7</v>
      </c>
      <c r="BL144" s="4">
        <v>6</v>
      </c>
      <c r="BM144" s="14" t="s">
        <v>12</v>
      </c>
      <c r="BN144" s="665">
        <v>27.195323223427749</v>
      </c>
      <c r="BO144" s="285">
        <f>INDEX(Калькулятор!$H$66:$BF$66,MATCH(BJ144,Калькулятор!$H$41:$BF$41,0))</f>
        <v>2508.7838399999996</v>
      </c>
      <c r="BP144" s="672">
        <v>54030.84533233862</v>
      </c>
      <c r="BQ144" s="672">
        <v>26973.443637000004</v>
      </c>
      <c r="BR144" s="673">
        <f t="shared" si="25"/>
        <v>81004.288969338624</v>
      </c>
      <c r="BS144" s="3" t="str">
        <f t="shared" si="31"/>
        <v>Wtherm</v>
      </c>
      <c r="BT144" s="7" t="s">
        <v>7</v>
      </c>
      <c r="BU144" s="16" t="s">
        <v>79</v>
      </c>
      <c r="BV144" s="7" t="s">
        <v>7</v>
      </c>
      <c r="BW144" s="4">
        <v>180</v>
      </c>
      <c r="BX144" s="7" t="s">
        <v>7</v>
      </c>
      <c r="BY144" s="4">
        <v>290</v>
      </c>
      <c r="BZ144" s="7" t="s">
        <v>7</v>
      </c>
      <c r="CA144" s="6">
        <v>2600</v>
      </c>
      <c r="CB144" s="7" t="s">
        <v>7</v>
      </c>
      <c r="CC144" s="4">
        <v>6</v>
      </c>
      <c r="CD144" s="14" t="s">
        <v>12</v>
      </c>
      <c r="CE144" s="665">
        <v>29.008602887427749</v>
      </c>
      <c r="CF144" s="285">
        <f>INDEX(Калькулятор!$H$80:$BF$80,MATCH(CA144,Калькулятор!$H$41:$BF$41,0))</f>
        <v>2872.7524800000006</v>
      </c>
      <c r="CG144" s="672">
        <v>56386.169943195986</v>
      </c>
      <c r="CH144" s="672">
        <v>26973.443637000004</v>
      </c>
      <c r="CI144" s="673">
        <f t="shared" si="26"/>
        <v>83359.61358019599</v>
      </c>
    </row>
    <row r="145" spans="2:87" ht="16.5" thickBot="1" x14ac:dyDescent="0.3">
      <c r="B145" s="846"/>
      <c r="C145" s="3" t="str">
        <f t="shared" si="27"/>
        <v>Wtherm</v>
      </c>
      <c r="D145" s="4" t="s">
        <v>7</v>
      </c>
      <c r="E145" s="16" t="s">
        <v>79</v>
      </c>
      <c r="F145" s="4" t="s">
        <v>7</v>
      </c>
      <c r="G145" s="4">
        <v>75</v>
      </c>
      <c r="H145" s="4" t="s">
        <v>7</v>
      </c>
      <c r="I145" s="4">
        <v>290</v>
      </c>
      <c r="J145" s="4" t="s">
        <v>7</v>
      </c>
      <c r="K145" s="6">
        <v>2650</v>
      </c>
      <c r="L145" s="4" t="s">
        <v>7</v>
      </c>
      <c r="M145" s="4">
        <v>3</v>
      </c>
      <c r="N145" s="15" t="s">
        <v>8</v>
      </c>
      <c r="O145" s="665">
        <v>20.531870778333939</v>
      </c>
      <c r="P145" s="285">
        <f>INDEX(Калькулятор!$H$45:$BF$45,MATCH(K145,Калькулятор!$H$41:$BF$41,0))</f>
        <v>1062.5278019515679</v>
      </c>
      <c r="Q145" s="672">
        <v>32856.74027389603</v>
      </c>
      <c r="R145" s="672">
        <v>27426.711054884618</v>
      </c>
      <c r="S145" s="673">
        <f t="shared" si="22"/>
        <v>60283.451328780648</v>
      </c>
      <c r="T145" s="3" t="str">
        <f t="shared" si="28"/>
        <v>Wtherm</v>
      </c>
      <c r="U145" s="4" t="s">
        <v>7</v>
      </c>
      <c r="V145" s="16" t="s">
        <v>79</v>
      </c>
      <c r="W145" s="4" t="s">
        <v>7</v>
      </c>
      <c r="X145" s="4">
        <v>90</v>
      </c>
      <c r="Y145" s="4" t="s">
        <v>7</v>
      </c>
      <c r="Z145" s="4">
        <v>290</v>
      </c>
      <c r="AA145" s="4" t="s">
        <v>7</v>
      </c>
      <c r="AB145" s="6">
        <v>2650</v>
      </c>
      <c r="AC145" s="4" t="s">
        <v>7</v>
      </c>
      <c r="AD145" s="4">
        <v>3</v>
      </c>
      <c r="AE145" s="15" t="s">
        <v>8</v>
      </c>
      <c r="AF145" s="665">
        <v>21.221364852333942</v>
      </c>
      <c r="AG145" s="285">
        <f>INDEX(Калькулятор!$H$52:$BF$52,MATCH(AB145,Калькулятор!$H$41:$BF$41,0))</f>
        <v>1488.6178817447999</v>
      </c>
      <c r="AH145" s="672">
        <v>33723.61428708004</v>
      </c>
      <c r="AI145" s="672">
        <v>27426.711054884618</v>
      </c>
      <c r="AJ145" s="673">
        <f t="shared" si="32"/>
        <v>61150.325341964657</v>
      </c>
      <c r="AK145" s="3" t="str">
        <f t="shared" si="29"/>
        <v>Wtherm</v>
      </c>
      <c r="AL145" s="4" t="s">
        <v>7</v>
      </c>
      <c r="AM145" s="16" t="s">
        <v>79</v>
      </c>
      <c r="AN145" s="4" t="s">
        <v>7</v>
      </c>
      <c r="AO145" s="4">
        <v>110</v>
      </c>
      <c r="AP145" s="4" t="s">
        <v>7</v>
      </c>
      <c r="AQ145" s="4">
        <v>290</v>
      </c>
      <c r="AR145" s="4" t="s">
        <v>7</v>
      </c>
      <c r="AS145" s="6">
        <v>2650</v>
      </c>
      <c r="AT145" s="4" t="s">
        <v>7</v>
      </c>
      <c r="AU145" s="4">
        <v>3</v>
      </c>
      <c r="AV145" s="15" t="s">
        <v>8</v>
      </c>
      <c r="AW145" s="665">
        <v>22.140690284333935</v>
      </c>
      <c r="AX145" s="285">
        <f>INDEX(Калькулятор!$H$59:$BF$59,MATCH(AS145,Калькулятор!$H$41:$BF$41,0))</f>
        <v>1782.7193926409393</v>
      </c>
      <c r="AY145" s="672">
        <v>34909.633804658726</v>
      </c>
      <c r="AZ145" s="672">
        <v>27426.711054884618</v>
      </c>
      <c r="BA145" s="673">
        <f t="shared" si="24"/>
        <v>62336.344859543344</v>
      </c>
      <c r="BB145" s="3" t="str">
        <f t="shared" si="30"/>
        <v>Wtherm</v>
      </c>
      <c r="BC145" s="4" t="s">
        <v>7</v>
      </c>
      <c r="BD145" s="16" t="s">
        <v>79</v>
      </c>
      <c r="BE145" s="4" t="s">
        <v>7</v>
      </c>
      <c r="BF145" s="4">
        <v>140</v>
      </c>
      <c r="BG145" s="4" t="s">
        <v>7</v>
      </c>
      <c r="BH145" s="4">
        <v>290</v>
      </c>
      <c r="BI145" s="4" t="s">
        <v>7</v>
      </c>
      <c r="BJ145" s="6">
        <v>2650</v>
      </c>
      <c r="BK145" s="4" t="s">
        <v>7</v>
      </c>
      <c r="BL145" s="4">
        <v>6</v>
      </c>
      <c r="BM145" s="14" t="s">
        <v>12</v>
      </c>
      <c r="BN145" s="665">
        <v>27.673421113830948</v>
      </c>
      <c r="BO145" s="285">
        <f>INDEX(Калькулятор!$H$66:$BF$66,MATCH(BJ145,Калькулятор!$H$41:$BF$41,0))</f>
        <v>2564.5345919999991</v>
      </c>
      <c r="BP145" s="672">
        <v>55026.378007274689</v>
      </c>
      <c r="BQ145" s="672">
        <v>27426.711054884618</v>
      </c>
      <c r="BR145" s="673">
        <f t="shared" si="25"/>
        <v>82453.089062159299</v>
      </c>
      <c r="BS145" s="3" t="str">
        <f t="shared" si="31"/>
        <v>Wtherm</v>
      </c>
      <c r="BT145" s="4" t="s">
        <v>7</v>
      </c>
      <c r="BU145" s="16" t="s">
        <v>79</v>
      </c>
      <c r="BV145" s="4" t="s">
        <v>7</v>
      </c>
      <c r="BW145" s="4">
        <v>180</v>
      </c>
      <c r="BX145" s="4" t="s">
        <v>7</v>
      </c>
      <c r="BY145" s="4">
        <v>290</v>
      </c>
      <c r="BZ145" s="4" t="s">
        <v>7</v>
      </c>
      <c r="CA145" s="6">
        <v>2650</v>
      </c>
      <c r="CB145" s="4" t="s">
        <v>7</v>
      </c>
      <c r="CC145" s="4">
        <v>6</v>
      </c>
      <c r="CD145" s="14" t="s">
        <v>12</v>
      </c>
      <c r="CE145" s="665">
        <v>29.512071977830949</v>
      </c>
      <c r="CF145" s="285">
        <f>INDEX(Калькулятор!$H$80:$BF$80,MATCH(CA145,Калькулятор!$H$41:$BF$41,0))</f>
        <v>2936.5914240000006</v>
      </c>
      <c r="CG145" s="672">
        <v>57413.510792432047</v>
      </c>
      <c r="CH145" s="672">
        <v>27426.711054884618</v>
      </c>
      <c r="CI145" s="673">
        <f t="shared" si="26"/>
        <v>84840.221847316658</v>
      </c>
    </row>
    <row r="146" spans="2:87" ht="16.5" thickBot="1" x14ac:dyDescent="0.3">
      <c r="B146" s="846"/>
      <c r="C146" s="3" t="str">
        <f t="shared" si="27"/>
        <v>Wtherm</v>
      </c>
      <c r="D146" s="4" t="s">
        <v>7</v>
      </c>
      <c r="E146" s="16" t="s">
        <v>79</v>
      </c>
      <c r="F146" s="4" t="s">
        <v>7</v>
      </c>
      <c r="G146" s="4">
        <v>75</v>
      </c>
      <c r="H146" s="4" t="s">
        <v>7</v>
      </c>
      <c r="I146" s="4">
        <v>290</v>
      </c>
      <c r="J146" s="4" t="s">
        <v>7</v>
      </c>
      <c r="K146" s="6">
        <v>2700</v>
      </c>
      <c r="L146" s="4" t="s">
        <v>7</v>
      </c>
      <c r="M146" s="4">
        <v>3</v>
      </c>
      <c r="N146" s="15" t="s">
        <v>8</v>
      </c>
      <c r="O146" s="665">
        <v>20.916043208373999</v>
      </c>
      <c r="P146" s="285">
        <f>INDEX(Калькулятор!$H$45:$BF$45,MATCH(K146,Калькулятор!$H$41:$BF$41,0))</f>
        <v>1085.6262324287761</v>
      </c>
      <c r="Q146" s="672">
        <v>33426.950508749469</v>
      </c>
      <c r="R146" s="672">
        <v>28109.978472769235</v>
      </c>
      <c r="S146" s="673">
        <f t="shared" si="22"/>
        <v>61536.928981518708</v>
      </c>
      <c r="T146" s="3" t="str">
        <f t="shared" si="28"/>
        <v>Wtherm</v>
      </c>
      <c r="U146" s="4" t="s">
        <v>7</v>
      </c>
      <c r="V146" s="16" t="s">
        <v>79</v>
      </c>
      <c r="W146" s="4" t="s">
        <v>7</v>
      </c>
      <c r="X146" s="4">
        <v>90</v>
      </c>
      <c r="Y146" s="4" t="s">
        <v>7</v>
      </c>
      <c r="Z146" s="4">
        <v>290</v>
      </c>
      <c r="AA146" s="4" t="s">
        <v>7</v>
      </c>
      <c r="AB146" s="6">
        <v>2700</v>
      </c>
      <c r="AC146" s="4" t="s">
        <v>7</v>
      </c>
      <c r="AD146" s="4">
        <v>3</v>
      </c>
      <c r="AE146" s="15" t="s">
        <v>8</v>
      </c>
      <c r="AF146" s="665">
        <v>21.615051482374</v>
      </c>
      <c r="AG146" s="285">
        <f>INDEX(Калькулятор!$H$52:$BF$52,MATCH(AB146,Калькулятор!$H$41:$BF$41,0))</f>
        <v>1520.9791400436</v>
      </c>
      <c r="AH146" s="672">
        <v>34305.752587295989</v>
      </c>
      <c r="AI146" s="672">
        <v>28109.978472769235</v>
      </c>
      <c r="AJ146" s="673">
        <f t="shared" si="32"/>
        <v>62415.731060065227</v>
      </c>
      <c r="AK146" s="3" t="str">
        <f t="shared" si="29"/>
        <v>Wtherm</v>
      </c>
      <c r="AL146" s="4" t="s">
        <v>7</v>
      </c>
      <c r="AM146" s="16" t="s">
        <v>79</v>
      </c>
      <c r="AN146" s="4" t="s">
        <v>7</v>
      </c>
      <c r="AO146" s="4">
        <v>110</v>
      </c>
      <c r="AP146" s="4" t="s">
        <v>7</v>
      </c>
      <c r="AQ146" s="4">
        <v>290</v>
      </c>
      <c r="AR146" s="4" t="s">
        <v>7</v>
      </c>
      <c r="AS146" s="6">
        <v>2700</v>
      </c>
      <c r="AT146" s="4" t="s">
        <v>7</v>
      </c>
      <c r="AU146" s="4">
        <v>3</v>
      </c>
      <c r="AV146" s="15" t="s">
        <v>8</v>
      </c>
      <c r="AW146" s="665">
        <v>22.547062514373998</v>
      </c>
      <c r="AX146" s="285">
        <f>INDEX(Калькулятор!$H$59:$BF$59,MATCH(AS146,Калькулятор!$H$41:$BF$41,0))</f>
        <v>1821.4741620461773</v>
      </c>
      <c r="AY146" s="672">
        <v>35507.676192024664</v>
      </c>
      <c r="AZ146" s="672">
        <v>28109.978472769235</v>
      </c>
      <c r="BA146" s="673">
        <f t="shared" si="24"/>
        <v>63617.654664793896</v>
      </c>
      <c r="BB146" s="3" t="str">
        <f t="shared" si="30"/>
        <v>Wtherm</v>
      </c>
      <c r="BC146" s="4" t="s">
        <v>7</v>
      </c>
      <c r="BD146" s="16" t="s">
        <v>79</v>
      </c>
      <c r="BE146" s="4" t="s">
        <v>7</v>
      </c>
      <c r="BF146" s="4">
        <v>140</v>
      </c>
      <c r="BG146" s="4" t="s">
        <v>7</v>
      </c>
      <c r="BH146" s="4">
        <v>290</v>
      </c>
      <c r="BI146" s="4" t="s">
        <v>7</v>
      </c>
      <c r="BJ146" s="6">
        <v>2700</v>
      </c>
      <c r="BK146" s="4" t="s">
        <v>7</v>
      </c>
      <c r="BL146" s="4">
        <v>6</v>
      </c>
      <c r="BM146" s="14" t="s">
        <v>12</v>
      </c>
      <c r="BN146" s="665">
        <v>28.182627004234149</v>
      </c>
      <c r="BO146" s="285">
        <f>INDEX(Калькулятор!$H$66:$BF$66,MATCH(BJ146,Калькулятор!$H$41:$BF$41,0))</f>
        <v>2620.2853439999994</v>
      </c>
      <c r="BP146" s="672">
        <v>56021.910682210742</v>
      </c>
      <c r="BQ146" s="672">
        <v>28109.978472769235</v>
      </c>
      <c r="BR146" s="673">
        <f t="shared" si="25"/>
        <v>84131.889154979974</v>
      </c>
      <c r="BS146" s="3" t="str">
        <f t="shared" si="31"/>
        <v>Wtherm</v>
      </c>
      <c r="BT146" s="4" t="s">
        <v>7</v>
      </c>
      <c r="BU146" s="16" t="s">
        <v>79</v>
      </c>
      <c r="BV146" s="4" t="s">
        <v>7</v>
      </c>
      <c r="BW146" s="4">
        <v>180</v>
      </c>
      <c r="BX146" s="4" t="s">
        <v>7</v>
      </c>
      <c r="BY146" s="4">
        <v>290</v>
      </c>
      <c r="BZ146" s="4" t="s">
        <v>7</v>
      </c>
      <c r="CA146" s="6">
        <v>2700</v>
      </c>
      <c r="CB146" s="4" t="s">
        <v>7</v>
      </c>
      <c r="CC146" s="4">
        <v>6</v>
      </c>
      <c r="CD146" s="14" t="s">
        <v>12</v>
      </c>
      <c r="CE146" s="665">
        <v>30.046649068234146</v>
      </c>
      <c r="CF146" s="285">
        <f>INDEX(Калькулятор!$H$80:$BF$80,MATCH(CA146,Калькулятор!$H$41:$BF$41,0))</f>
        <v>3000.4303680000007</v>
      </c>
      <c r="CG146" s="672">
        <v>58440.851641668101</v>
      </c>
      <c r="CH146" s="672">
        <v>28109.978472769235</v>
      </c>
      <c r="CI146" s="673">
        <f t="shared" si="26"/>
        <v>86550.83011443734</v>
      </c>
    </row>
    <row r="147" spans="2:87" ht="16.5" thickBot="1" x14ac:dyDescent="0.3">
      <c r="B147" s="846"/>
      <c r="C147" s="3" t="str">
        <f t="shared" si="27"/>
        <v>Wtherm</v>
      </c>
      <c r="D147" s="4" t="s">
        <v>7</v>
      </c>
      <c r="E147" s="16" t="s">
        <v>79</v>
      </c>
      <c r="F147" s="4" t="s">
        <v>7</v>
      </c>
      <c r="G147" s="4">
        <v>75</v>
      </c>
      <c r="H147" s="4" t="s">
        <v>7</v>
      </c>
      <c r="I147" s="4">
        <v>290</v>
      </c>
      <c r="J147" s="4" t="s">
        <v>7</v>
      </c>
      <c r="K147" s="6">
        <v>2750</v>
      </c>
      <c r="L147" s="4" t="s">
        <v>7</v>
      </c>
      <c r="M147" s="4">
        <v>3</v>
      </c>
      <c r="N147" s="15" t="s">
        <v>8</v>
      </c>
      <c r="O147" s="665">
        <v>21.269107638414056</v>
      </c>
      <c r="P147" s="285">
        <f>INDEX(Калькулятор!$H$45:$BF$45,MATCH(K147,Калькулятор!$H$41:$BF$41,0))</f>
        <v>1108.7246629059839</v>
      </c>
      <c r="Q147" s="672">
        <v>33997.160743602923</v>
      </c>
      <c r="R147" s="672">
        <v>28563.245890653856</v>
      </c>
      <c r="S147" s="673">
        <f t="shared" ref="S147:S210" si="33">Q147+R147</f>
        <v>62560.406634256782</v>
      </c>
      <c r="T147" s="3" t="str">
        <f t="shared" si="28"/>
        <v>Wtherm</v>
      </c>
      <c r="U147" s="4" t="s">
        <v>7</v>
      </c>
      <c r="V147" s="16" t="s">
        <v>79</v>
      </c>
      <c r="W147" s="4" t="s">
        <v>7</v>
      </c>
      <c r="X147" s="4">
        <v>90</v>
      </c>
      <c r="Y147" s="4" t="s">
        <v>7</v>
      </c>
      <c r="Z147" s="4">
        <v>290</v>
      </c>
      <c r="AA147" s="4" t="s">
        <v>7</v>
      </c>
      <c r="AB147" s="6">
        <v>2750</v>
      </c>
      <c r="AC147" s="4" t="s">
        <v>7</v>
      </c>
      <c r="AD147" s="4">
        <v>3</v>
      </c>
      <c r="AE147" s="15" t="s">
        <v>8</v>
      </c>
      <c r="AF147" s="665">
        <v>21.977630112414062</v>
      </c>
      <c r="AG147" s="285">
        <f>INDEX(Калькулятор!$H$52:$BF$52,MATCH(AB147,Калькулятор!$H$41:$BF$41,0))</f>
        <v>1553.3403983423998</v>
      </c>
      <c r="AH147" s="672">
        <v>34887.890887511938</v>
      </c>
      <c r="AI147" s="672">
        <v>28563.245890653856</v>
      </c>
      <c r="AJ147" s="673">
        <f t="shared" si="32"/>
        <v>63451.13677816579</v>
      </c>
      <c r="AK147" s="3" t="str">
        <f t="shared" si="29"/>
        <v>Wtherm</v>
      </c>
      <c r="AL147" s="4" t="s">
        <v>7</v>
      </c>
      <c r="AM147" s="16" t="s">
        <v>79</v>
      </c>
      <c r="AN147" s="4" t="s">
        <v>7</v>
      </c>
      <c r="AO147" s="4">
        <v>110</v>
      </c>
      <c r="AP147" s="4" t="s">
        <v>7</v>
      </c>
      <c r="AQ147" s="4">
        <v>290</v>
      </c>
      <c r="AR147" s="4" t="s">
        <v>7</v>
      </c>
      <c r="AS147" s="6">
        <v>2750</v>
      </c>
      <c r="AT147" s="4" t="s">
        <v>7</v>
      </c>
      <c r="AU147" s="4">
        <v>3</v>
      </c>
      <c r="AV147" s="15" t="s">
        <v>8</v>
      </c>
      <c r="AW147" s="665">
        <v>22.922326744414057</v>
      </c>
      <c r="AX147" s="285">
        <f>INDEX(Калькулятор!$H$59:$BF$59,MATCH(AS147,Калькулятор!$H$41:$BF$41,0))</f>
        <v>1860.2289314514148</v>
      </c>
      <c r="AY147" s="672">
        <v>36105.718579390625</v>
      </c>
      <c r="AZ147" s="672">
        <v>28563.245890653856</v>
      </c>
      <c r="BA147" s="673">
        <f t="shared" ref="BA147:BA210" si="34">AY147+AZ147</f>
        <v>64668.964470044477</v>
      </c>
      <c r="BB147" s="3" t="str">
        <f t="shared" si="30"/>
        <v>Wtherm</v>
      </c>
      <c r="BC147" s="4" t="s">
        <v>7</v>
      </c>
      <c r="BD147" s="16" t="s">
        <v>79</v>
      </c>
      <c r="BE147" s="4" t="s">
        <v>7</v>
      </c>
      <c r="BF147" s="4">
        <v>140</v>
      </c>
      <c r="BG147" s="4" t="s">
        <v>7</v>
      </c>
      <c r="BH147" s="4">
        <v>290</v>
      </c>
      <c r="BI147" s="4" t="s">
        <v>7</v>
      </c>
      <c r="BJ147" s="6">
        <v>2750</v>
      </c>
      <c r="BK147" s="4" t="s">
        <v>7</v>
      </c>
      <c r="BL147" s="4">
        <v>6</v>
      </c>
      <c r="BM147" s="14" t="s">
        <v>12</v>
      </c>
      <c r="BN147" s="665">
        <v>28.660724894637347</v>
      </c>
      <c r="BO147" s="285">
        <f>INDEX(Калькулятор!$H$66:$BF$66,MATCH(BJ147,Калькулятор!$H$41:$BF$41,0))</f>
        <v>2676.0360959999994</v>
      </c>
      <c r="BP147" s="672">
        <v>57017.443357146811</v>
      </c>
      <c r="BQ147" s="672">
        <v>28563.245890653856</v>
      </c>
      <c r="BR147" s="673">
        <f t="shared" ref="BR147:BR210" si="35">BP147+BQ147</f>
        <v>85580.689247800663</v>
      </c>
      <c r="BS147" s="3" t="str">
        <f t="shared" si="31"/>
        <v>Wtherm</v>
      </c>
      <c r="BT147" s="4" t="s">
        <v>7</v>
      </c>
      <c r="BU147" s="16" t="s">
        <v>79</v>
      </c>
      <c r="BV147" s="4" t="s">
        <v>7</v>
      </c>
      <c r="BW147" s="4">
        <v>180</v>
      </c>
      <c r="BX147" s="4" t="s">
        <v>7</v>
      </c>
      <c r="BY147" s="4">
        <v>290</v>
      </c>
      <c r="BZ147" s="4" t="s">
        <v>7</v>
      </c>
      <c r="CA147" s="6">
        <v>2750</v>
      </c>
      <c r="CB147" s="4" t="s">
        <v>7</v>
      </c>
      <c r="CC147" s="4">
        <v>6</v>
      </c>
      <c r="CD147" s="14" t="s">
        <v>12</v>
      </c>
      <c r="CE147" s="665">
        <v>30.550118158637353</v>
      </c>
      <c r="CF147" s="285">
        <f>INDEX(Калькулятор!$H$80:$BF$80,MATCH(CA147,Калькулятор!$H$41:$BF$41,0))</f>
        <v>3064.2693120000008</v>
      </c>
      <c r="CG147" s="672">
        <v>59468.19249090417</v>
      </c>
      <c r="CH147" s="672">
        <v>28563.245890653856</v>
      </c>
      <c r="CI147" s="673">
        <f t="shared" ref="CI147:CI210" si="36">CG147+CH147</f>
        <v>88031.438381558022</v>
      </c>
    </row>
    <row r="148" spans="2:87" ht="16.5" thickBot="1" x14ac:dyDescent="0.3">
      <c r="B148" s="846"/>
      <c r="C148" s="3" t="str">
        <f t="shared" si="27"/>
        <v>Wtherm</v>
      </c>
      <c r="D148" s="4" t="s">
        <v>7</v>
      </c>
      <c r="E148" s="16" t="s">
        <v>79</v>
      </c>
      <c r="F148" s="4" t="s">
        <v>7</v>
      </c>
      <c r="G148" s="4">
        <v>75</v>
      </c>
      <c r="H148" s="4" t="s">
        <v>7</v>
      </c>
      <c r="I148" s="4">
        <v>290</v>
      </c>
      <c r="J148" s="4" t="s">
        <v>7</v>
      </c>
      <c r="K148" s="6">
        <v>2800</v>
      </c>
      <c r="L148" s="4" t="s">
        <v>7</v>
      </c>
      <c r="M148" s="4">
        <v>3</v>
      </c>
      <c r="N148" s="15" t="s">
        <v>8</v>
      </c>
      <c r="O148" s="665">
        <v>21.62217206845412</v>
      </c>
      <c r="P148" s="285">
        <f>INDEX(Калькулятор!$H$45:$BF$45,MATCH(K148,Калькулятор!$H$41:$BF$41,0))</f>
        <v>1131.8230933831921</v>
      </c>
      <c r="Q148" s="672">
        <v>34567.370978456376</v>
      </c>
      <c r="R148" s="672">
        <v>29016.513308538462</v>
      </c>
      <c r="S148" s="673">
        <f t="shared" si="33"/>
        <v>63583.884286994842</v>
      </c>
      <c r="T148" s="3" t="str">
        <f t="shared" si="28"/>
        <v>Wtherm</v>
      </c>
      <c r="U148" s="4" t="s">
        <v>7</v>
      </c>
      <c r="V148" s="16" t="s">
        <v>79</v>
      </c>
      <c r="W148" s="4" t="s">
        <v>7</v>
      </c>
      <c r="X148" s="4">
        <v>90</v>
      </c>
      <c r="Y148" s="4" t="s">
        <v>7</v>
      </c>
      <c r="Z148" s="4">
        <v>290</v>
      </c>
      <c r="AA148" s="4" t="s">
        <v>7</v>
      </c>
      <c r="AB148" s="6">
        <v>2800</v>
      </c>
      <c r="AC148" s="4" t="s">
        <v>7</v>
      </c>
      <c r="AD148" s="4">
        <v>3</v>
      </c>
      <c r="AE148" s="15" t="s">
        <v>8</v>
      </c>
      <c r="AF148" s="665">
        <v>22.340208742454116</v>
      </c>
      <c r="AG148" s="285">
        <f>INDEX(Калькулятор!$H$52:$BF$52,MATCH(AB148,Калькулятор!$H$41:$BF$41,0))</f>
        <v>1585.7016566412001</v>
      </c>
      <c r="AH148" s="672">
        <v>35470.029187727894</v>
      </c>
      <c r="AI148" s="672">
        <v>29016.513308538462</v>
      </c>
      <c r="AJ148" s="673">
        <f t="shared" si="32"/>
        <v>64486.542496266353</v>
      </c>
      <c r="AK148" s="3" t="str">
        <f t="shared" si="29"/>
        <v>Wtherm</v>
      </c>
      <c r="AL148" s="4" t="s">
        <v>7</v>
      </c>
      <c r="AM148" s="16" t="s">
        <v>79</v>
      </c>
      <c r="AN148" s="4" t="s">
        <v>7</v>
      </c>
      <c r="AO148" s="4">
        <v>110</v>
      </c>
      <c r="AP148" s="4" t="s">
        <v>7</v>
      </c>
      <c r="AQ148" s="4">
        <v>290</v>
      </c>
      <c r="AR148" s="4" t="s">
        <v>7</v>
      </c>
      <c r="AS148" s="6">
        <v>2800</v>
      </c>
      <c r="AT148" s="4" t="s">
        <v>7</v>
      </c>
      <c r="AU148" s="4">
        <v>3</v>
      </c>
      <c r="AV148" s="15" t="s">
        <v>8</v>
      </c>
      <c r="AW148" s="665">
        <v>23.297590974454117</v>
      </c>
      <c r="AX148" s="285">
        <f>INDEX(Калькулятор!$H$59:$BF$59,MATCH(AS148,Калькулятор!$H$41:$BF$41,0))</f>
        <v>1898.9837008566528</v>
      </c>
      <c r="AY148" s="672">
        <v>36703.760966756563</v>
      </c>
      <c r="AZ148" s="672">
        <v>29016.513308538462</v>
      </c>
      <c r="BA148" s="673">
        <f t="shared" si="34"/>
        <v>65720.274275295029</v>
      </c>
      <c r="BB148" s="3" t="str">
        <f t="shared" si="30"/>
        <v>Wtherm</v>
      </c>
      <c r="BC148" s="4" t="s">
        <v>7</v>
      </c>
      <c r="BD148" s="16" t="s">
        <v>79</v>
      </c>
      <c r="BE148" s="4" t="s">
        <v>7</v>
      </c>
      <c r="BF148" s="4">
        <v>140</v>
      </c>
      <c r="BG148" s="4" t="s">
        <v>7</v>
      </c>
      <c r="BH148" s="4">
        <v>290</v>
      </c>
      <c r="BI148" s="4" t="s">
        <v>7</v>
      </c>
      <c r="BJ148" s="6">
        <v>2800</v>
      </c>
      <c r="BK148" s="4" t="s">
        <v>7</v>
      </c>
      <c r="BL148" s="4">
        <v>6</v>
      </c>
      <c r="BM148" s="14" t="s">
        <v>12</v>
      </c>
      <c r="BN148" s="665">
        <v>29.138822785040546</v>
      </c>
      <c r="BO148" s="285">
        <f>INDEX(Калькулятор!$H$66:$BF$66,MATCH(BJ148,Калькулятор!$H$41:$BF$41,0))</f>
        <v>2731.7868479999997</v>
      </c>
      <c r="BP148" s="672">
        <v>58012.976032082865</v>
      </c>
      <c r="BQ148" s="672">
        <v>29016.513308538462</v>
      </c>
      <c r="BR148" s="673">
        <f t="shared" si="35"/>
        <v>87029.489340621323</v>
      </c>
      <c r="BS148" s="3" t="str">
        <f t="shared" si="31"/>
        <v>Wtherm</v>
      </c>
      <c r="BT148" s="4" t="s">
        <v>7</v>
      </c>
      <c r="BU148" s="16" t="s">
        <v>79</v>
      </c>
      <c r="BV148" s="4" t="s">
        <v>7</v>
      </c>
      <c r="BW148" s="4">
        <v>180</v>
      </c>
      <c r="BX148" s="4" t="s">
        <v>7</v>
      </c>
      <c r="BY148" s="4">
        <v>290</v>
      </c>
      <c r="BZ148" s="4" t="s">
        <v>7</v>
      </c>
      <c r="CA148" s="6">
        <v>2800</v>
      </c>
      <c r="CB148" s="4" t="s">
        <v>7</v>
      </c>
      <c r="CC148" s="4">
        <v>6</v>
      </c>
      <c r="CD148" s="14" t="s">
        <v>12</v>
      </c>
      <c r="CE148" s="665">
        <v>31.053587249040547</v>
      </c>
      <c r="CF148" s="285">
        <f>INDEX(Калькулятор!$H$80:$BF$80,MATCH(CA148,Калькулятор!$H$41:$BF$41,0))</f>
        <v>3128.1082560000009</v>
      </c>
      <c r="CG148" s="672">
        <v>60495.533340140231</v>
      </c>
      <c r="CH148" s="672">
        <v>29016.513308538462</v>
      </c>
      <c r="CI148" s="673">
        <f t="shared" si="36"/>
        <v>89512.04664867869</v>
      </c>
    </row>
    <row r="149" spans="2:87" ht="16.5" thickBot="1" x14ac:dyDescent="0.3">
      <c r="B149" s="846"/>
      <c r="C149" s="3" t="str">
        <f t="shared" si="27"/>
        <v>Wtherm</v>
      </c>
      <c r="D149" s="4" t="s">
        <v>7</v>
      </c>
      <c r="E149" s="16" t="s">
        <v>79</v>
      </c>
      <c r="F149" s="4" t="s">
        <v>7</v>
      </c>
      <c r="G149" s="4">
        <v>75</v>
      </c>
      <c r="H149" s="4" t="s">
        <v>7</v>
      </c>
      <c r="I149" s="4">
        <v>290</v>
      </c>
      <c r="J149" s="4" t="s">
        <v>7</v>
      </c>
      <c r="K149" s="6">
        <v>2850</v>
      </c>
      <c r="L149" s="4" t="s">
        <v>7</v>
      </c>
      <c r="M149" s="4">
        <v>3</v>
      </c>
      <c r="N149" s="15" t="s">
        <v>8</v>
      </c>
      <c r="O149" s="665">
        <v>21.975236498494176</v>
      </c>
      <c r="P149" s="285">
        <f>INDEX(Калькулятор!$H$45:$BF$45,MATCH(K149,Калькулятор!$H$41:$BF$41,0))</f>
        <v>1154.9215238604002</v>
      </c>
      <c r="Q149" s="672">
        <v>35137.581213309822</v>
      </c>
      <c r="R149" s="672">
        <v>29469.780726423083</v>
      </c>
      <c r="S149" s="673">
        <f t="shared" si="33"/>
        <v>64607.361939732902</v>
      </c>
      <c r="T149" s="3" t="str">
        <f t="shared" si="28"/>
        <v>Wtherm</v>
      </c>
      <c r="U149" s="4" t="s">
        <v>7</v>
      </c>
      <c r="V149" s="16" t="s">
        <v>79</v>
      </c>
      <c r="W149" s="4" t="s">
        <v>7</v>
      </c>
      <c r="X149" s="4">
        <v>90</v>
      </c>
      <c r="Y149" s="4" t="s">
        <v>7</v>
      </c>
      <c r="Z149" s="4">
        <v>290</v>
      </c>
      <c r="AA149" s="4" t="s">
        <v>7</v>
      </c>
      <c r="AB149" s="6">
        <v>2850</v>
      </c>
      <c r="AC149" s="4" t="s">
        <v>7</v>
      </c>
      <c r="AD149" s="4">
        <v>3</v>
      </c>
      <c r="AE149" s="15" t="s">
        <v>8</v>
      </c>
      <c r="AF149" s="665">
        <v>22.702787372494178</v>
      </c>
      <c r="AG149" s="285">
        <f>INDEX(Калькулятор!$H$52:$BF$52,MATCH(AB149,Калькулятор!$H$41:$BF$41,0))</f>
        <v>1618.0629149399999</v>
      </c>
      <c r="AH149" s="672">
        <v>36052.167487943829</v>
      </c>
      <c r="AI149" s="672">
        <v>29469.780726423083</v>
      </c>
      <c r="AJ149" s="673">
        <f t="shared" si="32"/>
        <v>65521.948214366916</v>
      </c>
      <c r="AK149" s="3" t="str">
        <f t="shared" si="29"/>
        <v>Wtherm</v>
      </c>
      <c r="AL149" s="4" t="s">
        <v>7</v>
      </c>
      <c r="AM149" s="16" t="s">
        <v>79</v>
      </c>
      <c r="AN149" s="4" t="s">
        <v>7</v>
      </c>
      <c r="AO149" s="4">
        <v>110</v>
      </c>
      <c r="AP149" s="4" t="s">
        <v>7</v>
      </c>
      <c r="AQ149" s="4">
        <v>290</v>
      </c>
      <c r="AR149" s="4" t="s">
        <v>7</v>
      </c>
      <c r="AS149" s="6">
        <v>2850</v>
      </c>
      <c r="AT149" s="4" t="s">
        <v>7</v>
      </c>
      <c r="AU149" s="4">
        <v>3</v>
      </c>
      <c r="AV149" s="15" t="s">
        <v>8</v>
      </c>
      <c r="AW149" s="665">
        <v>23.672855204494184</v>
      </c>
      <c r="AX149" s="285">
        <f>INDEX(Калькулятор!$H$59:$BF$59,MATCH(AS149,Калькулятор!$H$41:$BF$41,0))</f>
        <v>1937.7384702618906</v>
      </c>
      <c r="AY149" s="672">
        <v>37301.803354122516</v>
      </c>
      <c r="AZ149" s="672">
        <v>29469.780726423083</v>
      </c>
      <c r="BA149" s="673">
        <f t="shared" si="34"/>
        <v>66771.584080545595</v>
      </c>
      <c r="BB149" s="3" t="str">
        <f t="shared" si="30"/>
        <v>Wtherm</v>
      </c>
      <c r="BC149" s="4" t="s">
        <v>7</v>
      </c>
      <c r="BD149" s="16" t="s">
        <v>79</v>
      </c>
      <c r="BE149" s="4" t="s">
        <v>7</v>
      </c>
      <c r="BF149" s="4">
        <v>140</v>
      </c>
      <c r="BG149" s="4" t="s">
        <v>7</v>
      </c>
      <c r="BH149" s="4">
        <v>290</v>
      </c>
      <c r="BI149" s="4" t="s">
        <v>7</v>
      </c>
      <c r="BJ149" s="6">
        <v>2850</v>
      </c>
      <c r="BK149" s="4" t="s">
        <v>7</v>
      </c>
      <c r="BL149" s="4">
        <v>6</v>
      </c>
      <c r="BM149" s="14" t="s">
        <v>12</v>
      </c>
      <c r="BN149" s="665">
        <v>29.616920675443744</v>
      </c>
      <c r="BO149" s="285">
        <f>INDEX(Калькулятор!$H$66:$BF$66,MATCH(BJ149,Калькулятор!$H$41:$BF$41,0))</f>
        <v>2787.5375999999997</v>
      </c>
      <c r="BP149" s="672">
        <v>59008.508707018926</v>
      </c>
      <c r="BQ149" s="672">
        <v>29469.780726423083</v>
      </c>
      <c r="BR149" s="673">
        <f t="shared" si="35"/>
        <v>88478.289433442013</v>
      </c>
      <c r="BS149" s="3" t="str">
        <f t="shared" si="31"/>
        <v>Wtherm</v>
      </c>
      <c r="BT149" s="4" t="s">
        <v>7</v>
      </c>
      <c r="BU149" s="16" t="s">
        <v>79</v>
      </c>
      <c r="BV149" s="4" t="s">
        <v>7</v>
      </c>
      <c r="BW149" s="4">
        <v>180</v>
      </c>
      <c r="BX149" s="4" t="s">
        <v>7</v>
      </c>
      <c r="BY149" s="4">
        <v>290</v>
      </c>
      <c r="BZ149" s="4" t="s">
        <v>7</v>
      </c>
      <c r="CA149" s="6">
        <v>2850</v>
      </c>
      <c r="CB149" s="4" t="s">
        <v>7</v>
      </c>
      <c r="CC149" s="4">
        <v>6</v>
      </c>
      <c r="CD149" s="14" t="s">
        <v>12</v>
      </c>
      <c r="CE149" s="665">
        <v>31.557056339443747</v>
      </c>
      <c r="CF149" s="285">
        <f>INDEX(Калькулятор!$H$80:$BF$80,MATCH(CA149,Калькулятор!$H$41:$BF$41,0))</f>
        <v>3191.9472000000005</v>
      </c>
      <c r="CG149" s="672">
        <v>61522.874189376278</v>
      </c>
      <c r="CH149" s="672">
        <v>29469.780726423083</v>
      </c>
      <c r="CI149" s="673">
        <f t="shared" si="36"/>
        <v>90992.654915799358</v>
      </c>
    </row>
    <row r="150" spans="2:87" ht="16.5" thickBot="1" x14ac:dyDescent="0.3">
      <c r="B150" s="846"/>
      <c r="C150" s="3" t="str">
        <f t="shared" si="27"/>
        <v>Wtherm</v>
      </c>
      <c r="D150" s="4" t="s">
        <v>7</v>
      </c>
      <c r="E150" s="16" t="s">
        <v>79</v>
      </c>
      <c r="F150" s="4" t="s">
        <v>7</v>
      </c>
      <c r="G150" s="4">
        <v>75</v>
      </c>
      <c r="H150" s="4" t="s">
        <v>7</v>
      </c>
      <c r="I150" s="4">
        <v>290</v>
      </c>
      <c r="J150" s="4" t="s">
        <v>7</v>
      </c>
      <c r="K150" s="6">
        <v>2900</v>
      </c>
      <c r="L150" s="4" t="s">
        <v>7</v>
      </c>
      <c r="M150" s="4">
        <v>3</v>
      </c>
      <c r="N150" s="15" t="s">
        <v>8</v>
      </c>
      <c r="O150" s="665">
        <v>22.359408928534243</v>
      </c>
      <c r="P150" s="285">
        <f>INDEX(Калькулятор!$H$45:$BF$45,MATCH(K150,Калькулятор!$H$41:$BF$41,0))</f>
        <v>1178.0199543376079</v>
      </c>
      <c r="Q150" s="672">
        <v>35707.791448163276</v>
      </c>
      <c r="R150" s="672">
        <v>30153.048144307693</v>
      </c>
      <c r="S150" s="673">
        <f t="shared" si="33"/>
        <v>65860.839592470962</v>
      </c>
      <c r="T150" s="3" t="str">
        <f t="shared" si="28"/>
        <v>Wtherm</v>
      </c>
      <c r="U150" s="4" t="s">
        <v>7</v>
      </c>
      <c r="V150" s="16" t="s">
        <v>79</v>
      </c>
      <c r="W150" s="4" t="s">
        <v>7</v>
      </c>
      <c r="X150" s="4">
        <v>90</v>
      </c>
      <c r="Y150" s="4" t="s">
        <v>7</v>
      </c>
      <c r="Z150" s="4">
        <v>290</v>
      </c>
      <c r="AA150" s="4" t="s">
        <v>7</v>
      </c>
      <c r="AB150" s="6">
        <v>2900</v>
      </c>
      <c r="AC150" s="4" t="s">
        <v>7</v>
      </c>
      <c r="AD150" s="4">
        <v>3</v>
      </c>
      <c r="AE150" s="15" t="s">
        <v>8</v>
      </c>
      <c r="AF150" s="665">
        <v>23.096474002534244</v>
      </c>
      <c r="AG150" s="285">
        <f>INDEX(Калькулятор!$H$52:$BF$52,MATCH(AB150,Калькулятор!$H$41:$BF$41,0))</f>
        <v>1650.4241732387998</v>
      </c>
      <c r="AH150" s="672">
        <v>36634.305788159785</v>
      </c>
      <c r="AI150" s="672">
        <v>30153.048144307693</v>
      </c>
      <c r="AJ150" s="673">
        <f t="shared" si="32"/>
        <v>66787.353932467478</v>
      </c>
      <c r="AK150" s="3" t="str">
        <f t="shared" si="29"/>
        <v>Wtherm</v>
      </c>
      <c r="AL150" s="4" t="s">
        <v>7</v>
      </c>
      <c r="AM150" s="16" t="s">
        <v>79</v>
      </c>
      <c r="AN150" s="4" t="s">
        <v>7</v>
      </c>
      <c r="AO150" s="4">
        <v>110</v>
      </c>
      <c r="AP150" s="4" t="s">
        <v>7</v>
      </c>
      <c r="AQ150" s="4">
        <v>290</v>
      </c>
      <c r="AR150" s="4" t="s">
        <v>7</v>
      </c>
      <c r="AS150" s="6">
        <v>2900</v>
      </c>
      <c r="AT150" s="4" t="s">
        <v>7</v>
      </c>
      <c r="AU150" s="4">
        <v>3</v>
      </c>
      <c r="AV150" s="15" t="s">
        <v>8</v>
      </c>
      <c r="AW150" s="665">
        <v>24.079227434534243</v>
      </c>
      <c r="AX150" s="285">
        <f>INDEX(Калькулятор!$H$59:$BF$59,MATCH(AS150,Калькулятор!$H$41:$BF$41,0))</f>
        <v>1976.4932396671284</v>
      </c>
      <c r="AY150" s="672">
        <v>37899.845741488469</v>
      </c>
      <c r="AZ150" s="672">
        <v>30153.048144307693</v>
      </c>
      <c r="BA150" s="673">
        <f t="shared" si="34"/>
        <v>68052.893885796162</v>
      </c>
      <c r="BB150" s="3" t="str">
        <f t="shared" si="30"/>
        <v>Wtherm</v>
      </c>
      <c r="BC150" s="4" t="s">
        <v>7</v>
      </c>
      <c r="BD150" s="16" t="s">
        <v>79</v>
      </c>
      <c r="BE150" s="4" t="s">
        <v>7</v>
      </c>
      <c r="BF150" s="4">
        <v>140</v>
      </c>
      <c r="BG150" s="4" t="s">
        <v>7</v>
      </c>
      <c r="BH150" s="4">
        <v>290</v>
      </c>
      <c r="BI150" s="4" t="s">
        <v>7</v>
      </c>
      <c r="BJ150" s="6">
        <v>2900</v>
      </c>
      <c r="BK150" s="4" t="s">
        <v>7</v>
      </c>
      <c r="BL150" s="4">
        <v>6</v>
      </c>
      <c r="BM150" s="14" t="s">
        <v>12</v>
      </c>
      <c r="BN150" s="665">
        <v>30.126126565846945</v>
      </c>
      <c r="BO150" s="285">
        <f>INDEX(Калькулятор!$H$66:$BF$66,MATCH(BJ150,Калькулятор!$H$41:$BF$41,0))</f>
        <v>2843.2883519999991</v>
      </c>
      <c r="BP150" s="672">
        <v>60004.041381954987</v>
      </c>
      <c r="BQ150" s="672">
        <v>30153.048144307693</v>
      </c>
      <c r="BR150" s="673">
        <f t="shared" si="35"/>
        <v>90157.089526262687</v>
      </c>
      <c r="BS150" s="3" t="str">
        <f t="shared" si="31"/>
        <v>Wtherm</v>
      </c>
      <c r="BT150" s="4" t="s">
        <v>7</v>
      </c>
      <c r="BU150" s="16" t="s">
        <v>79</v>
      </c>
      <c r="BV150" s="4" t="s">
        <v>7</v>
      </c>
      <c r="BW150" s="4">
        <v>180</v>
      </c>
      <c r="BX150" s="4" t="s">
        <v>7</v>
      </c>
      <c r="BY150" s="4">
        <v>290</v>
      </c>
      <c r="BZ150" s="4" t="s">
        <v>7</v>
      </c>
      <c r="CA150" s="6">
        <v>2900</v>
      </c>
      <c r="CB150" s="4" t="s">
        <v>7</v>
      </c>
      <c r="CC150" s="4">
        <v>6</v>
      </c>
      <c r="CD150" s="14" t="s">
        <v>12</v>
      </c>
      <c r="CE150" s="665">
        <v>32.091633429846944</v>
      </c>
      <c r="CF150" s="285">
        <f>INDEX(Калькулятор!$H$80:$BF$80,MATCH(CA150,Калькулятор!$H$41:$BF$41,0))</f>
        <v>3255.7861440000006</v>
      </c>
      <c r="CG150" s="672">
        <v>62550.215038612354</v>
      </c>
      <c r="CH150" s="672">
        <v>30153.048144307693</v>
      </c>
      <c r="CI150" s="673">
        <f t="shared" si="36"/>
        <v>92703.263182920055</v>
      </c>
    </row>
    <row r="151" spans="2:87" ht="16.5" thickBot="1" x14ac:dyDescent="0.3">
      <c r="B151" s="846"/>
      <c r="C151" s="3" t="str">
        <f t="shared" si="27"/>
        <v>Wtherm</v>
      </c>
      <c r="D151" s="4" t="s">
        <v>7</v>
      </c>
      <c r="E151" s="16" t="s">
        <v>79</v>
      </c>
      <c r="F151" s="4" t="s">
        <v>7</v>
      </c>
      <c r="G151" s="4">
        <v>75</v>
      </c>
      <c r="H151" s="4" t="s">
        <v>7</v>
      </c>
      <c r="I151" s="4">
        <v>290</v>
      </c>
      <c r="J151" s="4" t="s">
        <v>7</v>
      </c>
      <c r="K151" s="6">
        <v>2950</v>
      </c>
      <c r="L151" s="4" t="s">
        <v>7</v>
      </c>
      <c r="M151" s="4">
        <v>3</v>
      </c>
      <c r="N151" s="15" t="s">
        <v>8</v>
      </c>
      <c r="O151" s="665">
        <v>22.712473358574304</v>
      </c>
      <c r="P151" s="285">
        <f>INDEX(Калькулятор!$H$45:$BF$45,MATCH(K151,Калькулятор!$H$41:$BF$41,0))</f>
        <v>1201.1183848148162</v>
      </c>
      <c r="Q151" s="672">
        <v>36278.001683016715</v>
      </c>
      <c r="R151" s="672">
        <v>30606.315562192311</v>
      </c>
      <c r="S151" s="673">
        <f t="shared" si="33"/>
        <v>66884.317245209022</v>
      </c>
      <c r="T151" s="3" t="str">
        <f t="shared" si="28"/>
        <v>Wtherm</v>
      </c>
      <c r="U151" s="4" t="s">
        <v>7</v>
      </c>
      <c r="V151" s="16" t="s">
        <v>79</v>
      </c>
      <c r="W151" s="4" t="s">
        <v>7</v>
      </c>
      <c r="X151" s="4">
        <v>90</v>
      </c>
      <c r="Y151" s="4" t="s">
        <v>7</v>
      </c>
      <c r="Z151" s="4">
        <v>290</v>
      </c>
      <c r="AA151" s="4" t="s">
        <v>7</v>
      </c>
      <c r="AB151" s="6">
        <v>2950</v>
      </c>
      <c r="AC151" s="4" t="s">
        <v>7</v>
      </c>
      <c r="AD151" s="4">
        <v>3</v>
      </c>
      <c r="AE151" s="15" t="s">
        <v>8</v>
      </c>
      <c r="AF151" s="665">
        <v>23.459052632574302</v>
      </c>
      <c r="AG151" s="285">
        <f>INDEX(Калькулятор!$H$52:$BF$52,MATCH(AB151,Калькулятор!$H$41:$BF$41,0))</f>
        <v>1682.7854315376001</v>
      </c>
      <c r="AH151" s="672">
        <v>37216.444088375727</v>
      </c>
      <c r="AI151" s="672">
        <v>30606.315562192311</v>
      </c>
      <c r="AJ151" s="673">
        <f t="shared" si="32"/>
        <v>67822.759650568041</v>
      </c>
      <c r="AK151" s="3" t="str">
        <f t="shared" si="29"/>
        <v>Wtherm</v>
      </c>
      <c r="AL151" s="4" t="s">
        <v>7</v>
      </c>
      <c r="AM151" s="16" t="s">
        <v>79</v>
      </c>
      <c r="AN151" s="4" t="s">
        <v>7</v>
      </c>
      <c r="AO151" s="4">
        <v>110</v>
      </c>
      <c r="AP151" s="4" t="s">
        <v>7</v>
      </c>
      <c r="AQ151" s="4">
        <v>290</v>
      </c>
      <c r="AR151" s="4" t="s">
        <v>7</v>
      </c>
      <c r="AS151" s="6">
        <v>2950</v>
      </c>
      <c r="AT151" s="4" t="s">
        <v>7</v>
      </c>
      <c r="AU151" s="4">
        <v>3</v>
      </c>
      <c r="AV151" s="15" t="s">
        <v>8</v>
      </c>
      <c r="AW151" s="665">
        <v>24.454491664574302</v>
      </c>
      <c r="AX151" s="285">
        <f>INDEX(Калькулятор!$H$59:$BF$59,MATCH(AS151,Калькулятор!$H$41:$BF$41,0))</f>
        <v>2015.2480090723664</v>
      </c>
      <c r="AY151" s="672">
        <v>38497.8881288544</v>
      </c>
      <c r="AZ151" s="672">
        <v>30606.315562192311</v>
      </c>
      <c r="BA151" s="673">
        <f t="shared" si="34"/>
        <v>69104.203691046714</v>
      </c>
      <c r="BB151" s="3" t="str">
        <f t="shared" si="30"/>
        <v>Wtherm</v>
      </c>
      <c r="BC151" s="4" t="s">
        <v>7</v>
      </c>
      <c r="BD151" s="16" t="s">
        <v>79</v>
      </c>
      <c r="BE151" s="4" t="s">
        <v>7</v>
      </c>
      <c r="BF151" s="4">
        <v>140</v>
      </c>
      <c r="BG151" s="4" t="s">
        <v>7</v>
      </c>
      <c r="BH151" s="4">
        <v>290</v>
      </c>
      <c r="BI151" s="4" t="s">
        <v>7</v>
      </c>
      <c r="BJ151" s="6">
        <v>2950</v>
      </c>
      <c r="BK151" s="4" t="s">
        <v>7</v>
      </c>
      <c r="BL151" s="4">
        <v>6</v>
      </c>
      <c r="BM151" s="14" t="s">
        <v>12</v>
      </c>
      <c r="BN151" s="665">
        <v>30.604224456250144</v>
      </c>
      <c r="BO151" s="285">
        <f>INDEX(Калькулятор!$H$66:$BF$66,MATCH(BJ151,Калькулятор!$H$41:$BF$41,0))</f>
        <v>2899.0391039999995</v>
      </c>
      <c r="BP151" s="672">
        <v>60999.574056891041</v>
      </c>
      <c r="BQ151" s="672">
        <v>30606.315562192311</v>
      </c>
      <c r="BR151" s="673">
        <f t="shared" si="35"/>
        <v>91605.889619083347</v>
      </c>
      <c r="BS151" s="3" t="str">
        <f t="shared" si="31"/>
        <v>Wtherm</v>
      </c>
      <c r="BT151" s="4" t="s">
        <v>7</v>
      </c>
      <c r="BU151" s="16" t="s">
        <v>79</v>
      </c>
      <c r="BV151" s="4" t="s">
        <v>7</v>
      </c>
      <c r="BW151" s="4">
        <v>180</v>
      </c>
      <c r="BX151" s="4" t="s">
        <v>7</v>
      </c>
      <c r="BY151" s="4">
        <v>290</v>
      </c>
      <c r="BZ151" s="4" t="s">
        <v>7</v>
      </c>
      <c r="CA151" s="6">
        <v>2950</v>
      </c>
      <c r="CB151" s="4" t="s">
        <v>7</v>
      </c>
      <c r="CC151" s="4">
        <v>6</v>
      </c>
      <c r="CD151" s="14" t="s">
        <v>12</v>
      </c>
      <c r="CE151" s="665">
        <v>32.595102520250144</v>
      </c>
      <c r="CF151" s="285">
        <f>INDEX(Калькулятор!$H$80:$BF$80,MATCH(CA151,Калькулятор!$H$41:$BF$41,0))</f>
        <v>3319.6250880000007</v>
      </c>
      <c r="CG151" s="672">
        <v>63577.555887848401</v>
      </c>
      <c r="CH151" s="672">
        <v>30606.315562192311</v>
      </c>
      <c r="CI151" s="673">
        <f t="shared" si="36"/>
        <v>94183.871450040708</v>
      </c>
    </row>
    <row r="152" spans="2:87" ht="16.5" thickBot="1" x14ac:dyDescent="0.3">
      <c r="B152" s="847"/>
      <c r="C152" s="3" t="str">
        <f t="shared" si="27"/>
        <v>Wtherm</v>
      </c>
      <c r="D152" s="4" t="s">
        <v>7</v>
      </c>
      <c r="E152" s="16" t="s">
        <v>79</v>
      </c>
      <c r="F152" s="4" t="s">
        <v>7</v>
      </c>
      <c r="G152" s="4">
        <v>75</v>
      </c>
      <c r="H152" s="4" t="s">
        <v>7</v>
      </c>
      <c r="I152" s="4">
        <v>290</v>
      </c>
      <c r="J152" s="4" t="s">
        <v>7</v>
      </c>
      <c r="K152" s="5">
        <v>3000</v>
      </c>
      <c r="L152" s="4" t="s">
        <v>7</v>
      </c>
      <c r="M152" s="4">
        <v>3</v>
      </c>
      <c r="N152" s="14" t="s">
        <v>8</v>
      </c>
      <c r="O152" s="666">
        <v>23.065537788614364</v>
      </c>
      <c r="P152" s="286">
        <f>INDEX(Калькулятор!$H$45:$BF$45,MATCH(K152,Калькулятор!$H$41:$BF$41,0))</f>
        <v>1224.216815292024</v>
      </c>
      <c r="Q152" s="674">
        <v>36856.976297870176</v>
      </c>
      <c r="R152" s="674">
        <v>31059.582980076932</v>
      </c>
      <c r="S152" s="675">
        <f t="shared" si="33"/>
        <v>67916.559277947104</v>
      </c>
      <c r="T152" s="3" t="str">
        <f t="shared" si="28"/>
        <v>Wtherm</v>
      </c>
      <c r="U152" s="4" t="s">
        <v>7</v>
      </c>
      <c r="V152" s="16" t="s">
        <v>79</v>
      </c>
      <c r="W152" s="4" t="s">
        <v>7</v>
      </c>
      <c r="X152" s="4">
        <v>90</v>
      </c>
      <c r="Y152" s="4" t="s">
        <v>7</v>
      </c>
      <c r="Z152" s="4">
        <v>290</v>
      </c>
      <c r="AA152" s="4" t="s">
        <v>7</v>
      </c>
      <c r="AB152" s="5">
        <v>3000</v>
      </c>
      <c r="AC152" s="4" t="s">
        <v>7</v>
      </c>
      <c r="AD152" s="4">
        <v>3</v>
      </c>
      <c r="AE152" s="14" t="s">
        <v>8</v>
      </c>
      <c r="AF152" s="666">
        <v>23.82163126261436</v>
      </c>
      <c r="AG152" s="286">
        <f>INDEX(Калькулятор!$H$52:$BF$52,MATCH(AB152,Калькулятор!$H$41:$BF$41,0))</f>
        <v>1715.1466898363999</v>
      </c>
      <c r="AH152" s="674">
        <v>37807.706948591687</v>
      </c>
      <c r="AI152" s="674">
        <v>31059.582980076932</v>
      </c>
      <c r="AJ152" s="675">
        <f t="shared" si="32"/>
        <v>68867.289928668615</v>
      </c>
      <c r="AK152" s="3" t="str">
        <f t="shared" si="29"/>
        <v>Wtherm</v>
      </c>
      <c r="AL152" s="4" t="s">
        <v>7</v>
      </c>
      <c r="AM152" s="16" t="s">
        <v>79</v>
      </c>
      <c r="AN152" s="4" t="s">
        <v>7</v>
      </c>
      <c r="AO152" s="4">
        <v>110</v>
      </c>
      <c r="AP152" s="4" t="s">
        <v>7</v>
      </c>
      <c r="AQ152" s="4">
        <v>290</v>
      </c>
      <c r="AR152" s="4" t="s">
        <v>7</v>
      </c>
      <c r="AS152" s="5">
        <v>3000</v>
      </c>
      <c r="AT152" s="4" t="s">
        <v>7</v>
      </c>
      <c r="AU152" s="4">
        <v>3</v>
      </c>
      <c r="AV152" s="14" t="s">
        <v>8</v>
      </c>
      <c r="AW152" s="666">
        <v>24.829755894614365</v>
      </c>
      <c r="AX152" s="286">
        <f>INDEX(Калькулятор!$H$59:$BF$59,MATCH(AS152,Калькулятор!$H$41:$BF$41,0))</f>
        <v>2054.0027784776039</v>
      </c>
      <c r="AY152" s="674">
        <v>39105.535316220368</v>
      </c>
      <c r="AZ152" s="674">
        <v>31059.582980076932</v>
      </c>
      <c r="BA152" s="675">
        <f t="shared" si="34"/>
        <v>70165.118296297296</v>
      </c>
      <c r="BB152" s="3" t="str">
        <f t="shared" si="30"/>
        <v>Wtherm</v>
      </c>
      <c r="BC152" s="4" t="s">
        <v>7</v>
      </c>
      <c r="BD152" s="16" t="s">
        <v>79</v>
      </c>
      <c r="BE152" s="4" t="s">
        <v>7</v>
      </c>
      <c r="BF152" s="4">
        <v>140</v>
      </c>
      <c r="BG152" s="4" t="s">
        <v>7</v>
      </c>
      <c r="BH152" s="4">
        <v>290</v>
      </c>
      <c r="BI152" s="4" t="s">
        <v>7</v>
      </c>
      <c r="BJ152" s="5">
        <v>3000</v>
      </c>
      <c r="BK152" s="4" t="s">
        <v>7</v>
      </c>
      <c r="BL152" s="4">
        <v>6</v>
      </c>
      <c r="BM152" s="14" t="s">
        <v>12</v>
      </c>
      <c r="BN152" s="666">
        <v>31.082322346653342</v>
      </c>
      <c r="BO152" s="286">
        <f>INDEX(Калькулятор!$H$66:$BF$66,MATCH(BJ152,Калькулятор!$H$41:$BF$41,0))</f>
        <v>2954.7898559999994</v>
      </c>
      <c r="BP152" s="674">
        <v>62005.431891827131</v>
      </c>
      <c r="BQ152" s="674">
        <v>31059.582980076932</v>
      </c>
      <c r="BR152" s="675">
        <f t="shared" si="35"/>
        <v>93065.014871904059</v>
      </c>
      <c r="BS152" s="3" t="str">
        <f t="shared" si="31"/>
        <v>Wtherm</v>
      </c>
      <c r="BT152" s="4" t="s">
        <v>7</v>
      </c>
      <c r="BU152" s="16" t="s">
        <v>79</v>
      </c>
      <c r="BV152" s="4" t="s">
        <v>7</v>
      </c>
      <c r="BW152" s="4">
        <v>180</v>
      </c>
      <c r="BX152" s="4" t="s">
        <v>7</v>
      </c>
      <c r="BY152" s="4">
        <v>290</v>
      </c>
      <c r="BZ152" s="4" t="s">
        <v>7</v>
      </c>
      <c r="CA152" s="5">
        <v>3000</v>
      </c>
      <c r="CB152" s="4" t="s">
        <v>7</v>
      </c>
      <c r="CC152" s="4">
        <v>6</v>
      </c>
      <c r="CD152" s="14" t="s">
        <v>12</v>
      </c>
      <c r="CE152" s="666">
        <v>33.098571610653345</v>
      </c>
      <c r="CF152" s="286">
        <f>INDEX(Калькулятор!$H$80:$BF$80,MATCH(CA152,Калькулятор!$H$41:$BF$41,0))</f>
        <v>3383.4640320000008</v>
      </c>
      <c r="CG152" s="674">
        <v>64616.182377084486</v>
      </c>
      <c r="CH152" s="674">
        <v>31059.582980076932</v>
      </c>
      <c r="CI152" s="675">
        <f t="shared" si="36"/>
        <v>95675.765357161421</v>
      </c>
    </row>
    <row r="153" spans="2:87" ht="16.5" thickBot="1" x14ac:dyDescent="0.3">
      <c r="O153" s="667" t="s">
        <v>16</v>
      </c>
      <c r="P153"/>
      <c r="Q153" s="676"/>
      <c r="R153" s="676"/>
      <c r="S153" s="676"/>
      <c r="AF153" s="667" t="s">
        <v>16</v>
      </c>
      <c r="AG153"/>
      <c r="AH153" s="676"/>
      <c r="AI153" s="676"/>
      <c r="AJ153" s="676"/>
      <c r="AW153" s="667" t="s">
        <v>16</v>
      </c>
      <c r="AX153"/>
      <c r="AY153" s="676"/>
      <c r="AZ153" s="676"/>
      <c r="BA153" s="676"/>
      <c r="BN153" s="667" t="s">
        <v>16</v>
      </c>
      <c r="BO153"/>
      <c r="BP153" s="676"/>
      <c r="BQ153" s="676"/>
      <c r="BR153" s="676"/>
      <c r="CE153" s="667" t="s">
        <v>16</v>
      </c>
      <c r="CF153"/>
      <c r="CG153" s="676"/>
      <c r="CH153" s="676"/>
      <c r="CI153" s="676"/>
    </row>
    <row r="154" spans="2:87" ht="16.5" thickBot="1" x14ac:dyDescent="0.3">
      <c r="B154" s="845" t="s">
        <v>13</v>
      </c>
      <c r="C154" s="3" t="str">
        <f>$B$3</f>
        <v>Wtherm</v>
      </c>
      <c r="D154" s="4" t="s">
        <v>7</v>
      </c>
      <c r="E154" s="16" t="s">
        <v>79</v>
      </c>
      <c r="F154" s="4" t="s">
        <v>7</v>
      </c>
      <c r="G154" s="4">
        <v>75</v>
      </c>
      <c r="H154" s="4" t="s">
        <v>7</v>
      </c>
      <c r="I154" s="4">
        <v>340</v>
      </c>
      <c r="J154" s="4" t="s">
        <v>7</v>
      </c>
      <c r="K154" s="5">
        <v>600</v>
      </c>
      <c r="L154" s="4" t="s">
        <v>7</v>
      </c>
      <c r="M154" s="4">
        <v>3</v>
      </c>
      <c r="N154" s="14" t="s">
        <v>8</v>
      </c>
      <c r="O154" s="664">
        <v>5.9897629201129678</v>
      </c>
      <c r="P154" s="284">
        <f>INDEX(Калькулятор!$H$46:$BF$46,MATCH(K154,Калькулятор!$H$41:$BF$41,0))</f>
        <v>124.05685966677335</v>
      </c>
      <c r="Q154" s="670">
        <v>9331.1398720607322</v>
      </c>
      <c r="R154" s="670">
        <v>7437.95224046154</v>
      </c>
      <c r="S154" s="671">
        <f t="shared" si="33"/>
        <v>16769.092112522274</v>
      </c>
      <c r="T154" s="3" t="str">
        <f>$B$3</f>
        <v>Wtherm</v>
      </c>
      <c r="U154" s="4" t="s">
        <v>7</v>
      </c>
      <c r="V154" s="16" t="s">
        <v>79</v>
      </c>
      <c r="W154" s="4" t="s">
        <v>7</v>
      </c>
      <c r="X154" s="4">
        <v>90</v>
      </c>
      <c r="Y154" s="4" t="s">
        <v>7</v>
      </c>
      <c r="Z154" s="4">
        <v>340</v>
      </c>
      <c r="AA154" s="4" t="s">
        <v>7</v>
      </c>
      <c r="AB154" s="5">
        <v>600</v>
      </c>
      <c r="AC154" s="4" t="s">
        <v>7</v>
      </c>
      <c r="AD154" s="4">
        <v>3</v>
      </c>
      <c r="AE154" s="14" t="s">
        <v>8</v>
      </c>
      <c r="AF154" s="664">
        <v>6.2291401921129665</v>
      </c>
      <c r="AG154" s="284">
        <f>INDEX(Калькулятор!$H$53:$BF$53,MATCH(AB154,Калькулятор!$H$41:$BF$41,0))</f>
        <v>178.50302691799291</v>
      </c>
      <c r="AH154" s="670">
        <v>9632.2563929448679</v>
      </c>
      <c r="AI154" s="670">
        <v>7437.95224046154</v>
      </c>
      <c r="AJ154" s="671">
        <f t="shared" ref="AJ154:AJ185" si="37">AH154+AI154</f>
        <v>17070.208633406408</v>
      </c>
      <c r="AK154" s="3" t="str">
        <f>$B$3</f>
        <v>Wtherm</v>
      </c>
      <c r="AL154" s="4" t="s">
        <v>7</v>
      </c>
      <c r="AM154" s="16" t="s">
        <v>79</v>
      </c>
      <c r="AN154" s="4" t="s">
        <v>7</v>
      </c>
      <c r="AO154" s="4">
        <v>110</v>
      </c>
      <c r="AP154" s="4" t="s">
        <v>7</v>
      </c>
      <c r="AQ154" s="4">
        <v>340</v>
      </c>
      <c r="AR154" s="4" t="s">
        <v>7</v>
      </c>
      <c r="AS154" s="5">
        <v>600</v>
      </c>
      <c r="AT154" s="4" t="s">
        <v>7</v>
      </c>
      <c r="AU154" s="4">
        <v>3</v>
      </c>
      <c r="AV154" s="14" t="s">
        <v>8</v>
      </c>
      <c r="AW154" s="664">
        <v>6.5483098881129678</v>
      </c>
      <c r="AX154" s="284">
        <f>INDEX(Калькулятор!$H$60:$BF$60,MATCH(AS154,Калькулятор!$H$41:$BF$41,0))</f>
        <v>210.4901584196239</v>
      </c>
      <c r="AY154" s="670">
        <v>10063.93258745705</v>
      </c>
      <c r="AZ154" s="670">
        <v>7437.95224046154</v>
      </c>
      <c r="BA154" s="671">
        <f t="shared" si="34"/>
        <v>17501.884827918591</v>
      </c>
      <c r="BB154" s="3" t="str">
        <f>$B$3</f>
        <v>Wtherm</v>
      </c>
      <c r="BC154" s="4" t="s">
        <v>7</v>
      </c>
      <c r="BD154" s="16" t="s">
        <v>79</v>
      </c>
      <c r="BE154" s="4" t="s">
        <v>7</v>
      </c>
      <c r="BF154" s="4">
        <v>140</v>
      </c>
      <c r="BG154" s="4" t="s">
        <v>7</v>
      </c>
      <c r="BH154" s="4">
        <v>340</v>
      </c>
      <c r="BI154" s="4" t="s">
        <v>7</v>
      </c>
      <c r="BJ154" s="5">
        <v>600</v>
      </c>
      <c r="BK154" s="4" t="s">
        <v>7</v>
      </c>
      <c r="BL154" s="4">
        <v>6</v>
      </c>
      <c r="BM154" s="14" t="s">
        <v>12</v>
      </c>
      <c r="BN154" s="664">
        <v>7.7447914387213199</v>
      </c>
      <c r="BO154" s="284">
        <f>INDEX(Калькулятор!$H$67:$BF$67,MATCH(BJ154,Калькулятор!$H$41:$BF$41,0))</f>
        <v>293.71854131655834</v>
      </c>
      <c r="BP154" s="670">
        <v>13730.161374823667</v>
      </c>
      <c r="BQ154" s="670">
        <v>7437.95224046154</v>
      </c>
      <c r="BR154" s="671">
        <f t="shared" si="35"/>
        <v>21168.113615285205</v>
      </c>
      <c r="BS154" s="3" t="str">
        <f>$B$3</f>
        <v>Wtherm</v>
      </c>
      <c r="BT154" s="4" t="s">
        <v>7</v>
      </c>
      <c r="BU154" s="16" t="s">
        <v>79</v>
      </c>
      <c r="BV154" s="4" t="s">
        <v>7</v>
      </c>
      <c r="BW154" s="4">
        <v>180</v>
      </c>
      <c r="BX154" s="4" t="s">
        <v>7</v>
      </c>
      <c r="BY154" s="4">
        <v>340</v>
      </c>
      <c r="BZ154" s="4" t="s">
        <v>7</v>
      </c>
      <c r="CA154" s="5">
        <v>600</v>
      </c>
      <c r="CB154" s="4" t="s">
        <v>7</v>
      </c>
      <c r="CC154" s="4">
        <v>6</v>
      </c>
      <c r="CD154" s="14" t="s">
        <v>12</v>
      </c>
      <c r="CE154" s="664">
        <v>8.3831308307213206</v>
      </c>
      <c r="CF154" s="284">
        <f>INDEX(Калькулятор!$H$81:$BF$81,MATCH(CA154,Калькулятор!$H$41:$BF$41,0))</f>
        <v>336.33055767336498</v>
      </c>
      <c r="CG154" s="670">
        <v>14563.326263848034</v>
      </c>
      <c r="CH154" s="670">
        <v>7437.95224046154</v>
      </c>
      <c r="CI154" s="671">
        <f t="shared" si="36"/>
        <v>22001.278504309572</v>
      </c>
    </row>
    <row r="155" spans="2:87" ht="16.5" thickBot="1" x14ac:dyDescent="0.3">
      <c r="B155" s="846"/>
      <c r="C155" s="3" t="str">
        <f t="shared" ref="C155:C202" si="38">$B$3</f>
        <v>Wtherm</v>
      </c>
      <c r="D155" s="4" t="s">
        <v>7</v>
      </c>
      <c r="E155" s="16" t="s">
        <v>79</v>
      </c>
      <c r="F155" s="4" t="s">
        <v>7</v>
      </c>
      <c r="G155" s="4">
        <v>75</v>
      </c>
      <c r="H155" s="4" t="s">
        <v>7</v>
      </c>
      <c r="I155" s="4">
        <v>340</v>
      </c>
      <c r="J155" s="4" t="s">
        <v>7</v>
      </c>
      <c r="K155" s="6">
        <v>650</v>
      </c>
      <c r="L155" s="4" t="s">
        <v>7</v>
      </c>
      <c r="M155" s="4">
        <v>3</v>
      </c>
      <c r="N155" s="15" t="s">
        <v>8</v>
      </c>
      <c r="O155" s="665">
        <v>6.3773269783581572</v>
      </c>
      <c r="P155" s="285">
        <f>INDEX(Калькулятор!$H$46:$BF$46,MATCH(K155,Калькулятор!$H$41:$BF$41,0))</f>
        <v>148.86823160012801</v>
      </c>
      <c r="Q155" s="672">
        <v>9922.0927158516824</v>
      </c>
      <c r="R155" s="672">
        <v>7963.4317336666682</v>
      </c>
      <c r="S155" s="673">
        <f t="shared" si="33"/>
        <v>17885.524449518351</v>
      </c>
      <c r="T155" s="3" t="str">
        <f t="shared" ref="T155:T202" si="39">$B$3</f>
        <v>Wtherm</v>
      </c>
      <c r="U155" s="4" t="s">
        <v>7</v>
      </c>
      <c r="V155" s="16" t="s">
        <v>79</v>
      </c>
      <c r="W155" s="4" t="s">
        <v>7</v>
      </c>
      <c r="X155" s="4">
        <v>90</v>
      </c>
      <c r="Y155" s="4" t="s">
        <v>7</v>
      </c>
      <c r="Z155" s="4">
        <v>340</v>
      </c>
      <c r="AA155" s="4" t="s">
        <v>7</v>
      </c>
      <c r="AB155" s="6">
        <v>650</v>
      </c>
      <c r="AC155" s="4" t="s">
        <v>7</v>
      </c>
      <c r="AD155" s="4">
        <v>3</v>
      </c>
      <c r="AE155" s="15" t="s">
        <v>8</v>
      </c>
      <c r="AF155" s="665">
        <v>6.6262184503581576</v>
      </c>
      <c r="AG155" s="285">
        <f>INDEX(Калькулятор!$H$53:$BF$53,MATCH(AB155,Калькулятор!$H$41:$BF$41,0))</f>
        <v>214.20363230159148</v>
      </c>
      <c r="AH155" s="672">
        <v>10235.137302098319</v>
      </c>
      <c r="AI155" s="672">
        <v>7963.4317336666682</v>
      </c>
      <c r="AJ155" s="673">
        <f t="shared" si="37"/>
        <v>18198.569035764987</v>
      </c>
      <c r="AK155" s="3" t="str">
        <f t="shared" ref="AK155:AK202" si="40">$B$3</f>
        <v>Wtherm</v>
      </c>
      <c r="AL155" s="4" t="s">
        <v>7</v>
      </c>
      <c r="AM155" s="16" t="s">
        <v>79</v>
      </c>
      <c r="AN155" s="4" t="s">
        <v>7</v>
      </c>
      <c r="AO155" s="4">
        <v>110</v>
      </c>
      <c r="AP155" s="4" t="s">
        <v>7</v>
      </c>
      <c r="AQ155" s="4">
        <v>340</v>
      </c>
      <c r="AR155" s="4" t="s">
        <v>7</v>
      </c>
      <c r="AS155" s="6">
        <v>650</v>
      </c>
      <c r="AT155" s="4" t="s">
        <v>7</v>
      </c>
      <c r="AU155" s="4">
        <v>3</v>
      </c>
      <c r="AV155" s="15" t="s">
        <v>8</v>
      </c>
      <c r="AW155" s="665">
        <v>6.9580737463581563</v>
      </c>
      <c r="AX155" s="285">
        <f>INDEX(Калькулятор!$H$60:$BF$60,MATCH(AS155,Калькулятор!$H$41:$BF$41,0))</f>
        <v>252.58819010354867</v>
      </c>
      <c r="AY155" s="672">
        <v>10682.717583760499</v>
      </c>
      <c r="AZ155" s="672">
        <v>7963.4317336666682</v>
      </c>
      <c r="BA155" s="673">
        <f t="shared" si="34"/>
        <v>18646.149317427167</v>
      </c>
      <c r="BB155" s="3" t="str">
        <f t="shared" ref="BB155:BB202" si="41">$B$3</f>
        <v>Wtherm</v>
      </c>
      <c r="BC155" s="4" t="s">
        <v>7</v>
      </c>
      <c r="BD155" s="16" t="s">
        <v>79</v>
      </c>
      <c r="BE155" s="4" t="s">
        <v>7</v>
      </c>
      <c r="BF155" s="4">
        <v>140</v>
      </c>
      <c r="BG155" s="4" t="s">
        <v>7</v>
      </c>
      <c r="BH155" s="4">
        <v>340</v>
      </c>
      <c r="BI155" s="4" t="s">
        <v>7</v>
      </c>
      <c r="BJ155" s="6">
        <v>650</v>
      </c>
      <c r="BK155" s="4" t="s">
        <v>7</v>
      </c>
      <c r="BL155" s="4">
        <v>6</v>
      </c>
      <c r="BM155" s="14" t="s">
        <v>12</v>
      </c>
      <c r="BN155" s="665">
        <v>8.2573889573296473</v>
      </c>
      <c r="BO155" s="285">
        <f>INDEX(Калькулятор!$H$67:$BF$67,MATCH(BJ155,Калькулятор!$H$41:$BF$41,0))</f>
        <v>352.46224957986999</v>
      </c>
      <c r="BP155" s="672">
        <v>14746.436658697228</v>
      </c>
      <c r="BQ155" s="672">
        <v>7963.4317336666682</v>
      </c>
      <c r="BR155" s="673">
        <f t="shared" si="35"/>
        <v>22709.868392363896</v>
      </c>
      <c r="BS155" s="3" t="str">
        <f t="shared" ref="BS155:BS202" si="42">$B$3</f>
        <v>Wtherm</v>
      </c>
      <c r="BT155" s="4" t="s">
        <v>7</v>
      </c>
      <c r="BU155" s="16" t="s">
        <v>79</v>
      </c>
      <c r="BV155" s="4" t="s">
        <v>7</v>
      </c>
      <c r="BW155" s="4">
        <v>180</v>
      </c>
      <c r="BX155" s="4" t="s">
        <v>7</v>
      </c>
      <c r="BY155" s="4">
        <v>340</v>
      </c>
      <c r="BZ155" s="4" t="s">
        <v>7</v>
      </c>
      <c r="CA155" s="6">
        <v>650</v>
      </c>
      <c r="CB155" s="4" t="s">
        <v>7</v>
      </c>
      <c r="CC155" s="4">
        <v>6</v>
      </c>
      <c r="CD155" s="14" t="s">
        <v>12</v>
      </c>
      <c r="CE155" s="665">
        <v>8.9210995493296465</v>
      </c>
      <c r="CF155" s="285">
        <f>INDEX(Калькулятор!$H$81:$BF$81,MATCH(CA155,Калькулятор!$H$41:$BF$41,0))</f>
        <v>403.59666920803795</v>
      </c>
      <c r="CG155" s="672">
        <v>15611.40972202159</v>
      </c>
      <c r="CH155" s="672">
        <v>7963.4317336666682</v>
      </c>
      <c r="CI155" s="673">
        <f t="shared" si="36"/>
        <v>23574.841455688256</v>
      </c>
    </row>
    <row r="156" spans="2:87" ht="16.5" thickBot="1" x14ac:dyDescent="0.3">
      <c r="B156" s="846"/>
      <c r="C156" s="3" t="str">
        <f t="shared" si="38"/>
        <v>Wtherm</v>
      </c>
      <c r="D156" s="4" t="s">
        <v>7</v>
      </c>
      <c r="E156" s="16" t="s">
        <v>79</v>
      </c>
      <c r="F156" s="4" t="s">
        <v>7</v>
      </c>
      <c r="G156" s="4">
        <v>75</v>
      </c>
      <c r="H156" s="4" t="s">
        <v>7</v>
      </c>
      <c r="I156" s="4">
        <v>340</v>
      </c>
      <c r="J156" s="4" t="s">
        <v>7</v>
      </c>
      <c r="K156" s="6">
        <v>700</v>
      </c>
      <c r="L156" s="4" t="s">
        <v>7</v>
      </c>
      <c r="M156" s="4">
        <v>3</v>
      </c>
      <c r="N156" s="15" t="s">
        <v>8</v>
      </c>
      <c r="O156" s="665">
        <v>6.7648910366033466</v>
      </c>
      <c r="P156" s="285">
        <f>INDEX(Калькулятор!$H$46:$BF$46,MATCH(K156,Калькулятор!$H$41:$BF$41,0))</f>
        <v>173.67960353348269</v>
      </c>
      <c r="Q156" s="672">
        <v>10513.045559642633</v>
      </c>
      <c r="R156" s="672">
        <v>8488.9112268717963</v>
      </c>
      <c r="S156" s="673">
        <f t="shared" si="33"/>
        <v>19001.956786514427</v>
      </c>
      <c r="T156" s="3" t="str">
        <f t="shared" si="39"/>
        <v>Wtherm</v>
      </c>
      <c r="U156" s="4" t="s">
        <v>7</v>
      </c>
      <c r="V156" s="16" t="s">
        <v>79</v>
      </c>
      <c r="W156" s="4" t="s">
        <v>7</v>
      </c>
      <c r="X156" s="4">
        <v>90</v>
      </c>
      <c r="Y156" s="4" t="s">
        <v>7</v>
      </c>
      <c r="Z156" s="4">
        <v>340</v>
      </c>
      <c r="AA156" s="4" t="s">
        <v>7</v>
      </c>
      <c r="AB156" s="6">
        <v>700</v>
      </c>
      <c r="AC156" s="4" t="s">
        <v>7</v>
      </c>
      <c r="AD156" s="4">
        <v>3</v>
      </c>
      <c r="AE156" s="15" t="s">
        <v>8</v>
      </c>
      <c r="AF156" s="665">
        <v>7.0232967086033469</v>
      </c>
      <c r="AG156" s="285">
        <f>INDEX(Калькулятор!$H$53:$BF$53,MATCH(AB156,Калькулятор!$H$41:$BF$41,0))</f>
        <v>249.90423768519005</v>
      </c>
      <c r="AH156" s="672">
        <v>10838.01821125177</v>
      </c>
      <c r="AI156" s="672">
        <v>8488.9112268717963</v>
      </c>
      <c r="AJ156" s="673">
        <f t="shared" si="37"/>
        <v>19326.929438123567</v>
      </c>
      <c r="AK156" s="3" t="str">
        <f t="shared" si="40"/>
        <v>Wtherm</v>
      </c>
      <c r="AL156" s="4" t="s">
        <v>7</v>
      </c>
      <c r="AM156" s="16" t="s">
        <v>79</v>
      </c>
      <c r="AN156" s="4" t="s">
        <v>7</v>
      </c>
      <c r="AO156" s="4">
        <v>110</v>
      </c>
      <c r="AP156" s="4" t="s">
        <v>7</v>
      </c>
      <c r="AQ156" s="4">
        <v>340</v>
      </c>
      <c r="AR156" s="4" t="s">
        <v>7</v>
      </c>
      <c r="AS156" s="6">
        <v>700</v>
      </c>
      <c r="AT156" s="4" t="s">
        <v>7</v>
      </c>
      <c r="AU156" s="4">
        <v>3</v>
      </c>
      <c r="AV156" s="15" t="s">
        <v>8</v>
      </c>
      <c r="AW156" s="665">
        <v>7.3678376046033476</v>
      </c>
      <c r="AX156" s="285">
        <f>INDEX(Калькулятор!$H$60:$BF$60,MATCH(AS156,Калькулятор!$H$41:$BF$41,0))</f>
        <v>294.68622178747341</v>
      </c>
      <c r="AY156" s="672">
        <v>11301.502580063952</v>
      </c>
      <c r="AZ156" s="672">
        <v>8488.9112268717963</v>
      </c>
      <c r="BA156" s="673">
        <f t="shared" si="34"/>
        <v>19790.41380693575</v>
      </c>
      <c r="BB156" s="3" t="str">
        <f t="shared" si="41"/>
        <v>Wtherm</v>
      </c>
      <c r="BC156" s="4" t="s">
        <v>7</v>
      </c>
      <c r="BD156" s="16" t="s">
        <v>79</v>
      </c>
      <c r="BE156" s="4" t="s">
        <v>7</v>
      </c>
      <c r="BF156" s="4">
        <v>140</v>
      </c>
      <c r="BG156" s="4" t="s">
        <v>7</v>
      </c>
      <c r="BH156" s="4">
        <v>340</v>
      </c>
      <c r="BI156" s="4" t="s">
        <v>7</v>
      </c>
      <c r="BJ156" s="6">
        <v>700</v>
      </c>
      <c r="BK156" s="4" t="s">
        <v>7</v>
      </c>
      <c r="BL156" s="4">
        <v>6</v>
      </c>
      <c r="BM156" s="14" t="s">
        <v>12</v>
      </c>
      <c r="BN156" s="665">
        <v>8.7699864759379746</v>
      </c>
      <c r="BO156" s="285">
        <f>INDEX(Калькулятор!$H$67:$BF$67,MATCH(BJ156,Калькулятор!$H$41:$BF$41,0))</f>
        <v>411.20595784318164</v>
      </c>
      <c r="BP156" s="672">
        <v>15762.711942570793</v>
      </c>
      <c r="BQ156" s="672">
        <v>8488.9112268717963</v>
      </c>
      <c r="BR156" s="673">
        <f t="shared" si="35"/>
        <v>24251.623169442588</v>
      </c>
      <c r="BS156" s="3" t="str">
        <f t="shared" si="42"/>
        <v>Wtherm</v>
      </c>
      <c r="BT156" s="4" t="s">
        <v>7</v>
      </c>
      <c r="BU156" s="16" t="s">
        <v>79</v>
      </c>
      <c r="BV156" s="4" t="s">
        <v>7</v>
      </c>
      <c r="BW156" s="4">
        <v>180</v>
      </c>
      <c r="BX156" s="4" t="s">
        <v>7</v>
      </c>
      <c r="BY156" s="4">
        <v>340</v>
      </c>
      <c r="BZ156" s="4" t="s">
        <v>7</v>
      </c>
      <c r="CA156" s="6">
        <v>700</v>
      </c>
      <c r="CB156" s="4" t="s">
        <v>7</v>
      </c>
      <c r="CC156" s="4">
        <v>6</v>
      </c>
      <c r="CD156" s="14" t="s">
        <v>12</v>
      </c>
      <c r="CE156" s="665">
        <v>9.4590682679379761</v>
      </c>
      <c r="CF156" s="285">
        <f>INDEX(Калькулятор!$H$81:$BF$81,MATCH(CA156,Калькулятор!$H$41:$BF$41,0))</f>
        <v>470.86278074271092</v>
      </c>
      <c r="CG156" s="672">
        <v>16659.493180195161</v>
      </c>
      <c r="CH156" s="672">
        <v>8488.9112268717963</v>
      </c>
      <c r="CI156" s="673">
        <f t="shared" si="36"/>
        <v>25148.404407066955</v>
      </c>
    </row>
    <row r="157" spans="2:87" ht="16.5" thickBot="1" x14ac:dyDescent="0.3">
      <c r="B157" s="846"/>
      <c r="C157" s="3" t="str">
        <f t="shared" si="38"/>
        <v>Wtherm</v>
      </c>
      <c r="D157" s="4" t="s">
        <v>7</v>
      </c>
      <c r="E157" s="16" t="s">
        <v>79</v>
      </c>
      <c r="F157" s="4" t="s">
        <v>7</v>
      </c>
      <c r="G157" s="4">
        <v>75</v>
      </c>
      <c r="H157" s="4" t="s">
        <v>7</v>
      </c>
      <c r="I157" s="4">
        <v>340</v>
      </c>
      <c r="J157" s="4" t="s">
        <v>7</v>
      </c>
      <c r="K157" s="6">
        <v>750</v>
      </c>
      <c r="L157" s="4" t="s">
        <v>7</v>
      </c>
      <c r="M157" s="4">
        <v>3</v>
      </c>
      <c r="N157" s="15" t="s">
        <v>8</v>
      </c>
      <c r="O157" s="665">
        <v>7.1524550948485368</v>
      </c>
      <c r="P157" s="285">
        <f>INDEX(Калькулятор!$H$46:$BF$46,MATCH(K157,Калькулятор!$H$41:$BF$41,0))</f>
        <v>198.49097546683737</v>
      </c>
      <c r="Q157" s="672">
        <v>11103.998403433583</v>
      </c>
      <c r="R157" s="672">
        <v>9014.3907200769263</v>
      </c>
      <c r="S157" s="673">
        <f t="shared" si="33"/>
        <v>20118.389123510511</v>
      </c>
      <c r="T157" s="3" t="str">
        <f t="shared" si="39"/>
        <v>Wtherm</v>
      </c>
      <c r="U157" s="4" t="s">
        <v>7</v>
      </c>
      <c r="V157" s="16" t="s">
        <v>79</v>
      </c>
      <c r="W157" s="4" t="s">
        <v>7</v>
      </c>
      <c r="X157" s="4">
        <v>90</v>
      </c>
      <c r="Y157" s="4" t="s">
        <v>7</v>
      </c>
      <c r="Z157" s="4">
        <v>340</v>
      </c>
      <c r="AA157" s="4" t="s">
        <v>7</v>
      </c>
      <c r="AB157" s="6">
        <v>750</v>
      </c>
      <c r="AC157" s="4" t="s">
        <v>7</v>
      </c>
      <c r="AD157" s="4">
        <v>3</v>
      </c>
      <c r="AE157" s="15" t="s">
        <v>8</v>
      </c>
      <c r="AF157" s="665">
        <v>7.4203749668485353</v>
      </c>
      <c r="AG157" s="285">
        <f>INDEX(Калькулятор!$H$53:$BF$53,MATCH(AB157,Калькулятор!$H$41:$BF$41,0))</f>
        <v>285.60484306878868</v>
      </c>
      <c r="AH157" s="672">
        <v>11440.89912040522</v>
      </c>
      <c r="AI157" s="672">
        <v>9014.3907200769263</v>
      </c>
      <c r="AJ157" s="673">
        <f t="shared" si="37"/>
        <v>20455.289840482146</v>
      </c>
      <c r="AK157" s="3" t="str">
        <f t="shared" si="40"/>
        <v>Wtherm</v>
      </c>
      <c r="AL157" s="4" t="s">
        <v>7</v>
      </c>
      <c r="AM157" s="16" t="s">
        <v>79</v>
      </c>
      <c r="AN157" s="4" t="s">
        <v>7</v>
      </c>
      <c r="AO157" s="4">
        <v>110</v>
      </c>
      <c r="AP157" s="4" t="s">
        <v>7</v>
      </c>
      <c r="AQ157" s="4">
        <v>340</v>
      </c>
      <c r="AR157" s="4" t="s">
        <v>7</v>
      </c>
      <c r="AS157" s="6">
        <v>750</v>
      </c>
      <c r="AT157" s="4" t="s">
        <v>7</v>
      </c>
      <c r="AU157" s="4">
        <v>3</v>
      </c>
      <c r="AV157" s="15" t="s">
        <v>8</v>
      </c>
      <c r="AW157" s="665">
        <v>7.7776014628485379</v>
      </c>
      <c r="AX157" s="285">
        <f>INDEX(Калькулятор!$H$60:$BF$60,MATCH(AS157,Калькулятор!$H$41:$BF$41,0))</f>
        <v>336.78425347139824</v>
      </c>
      <c r="AY157" s="672">
        <v>11920.287576367402</v>
      </c>
      <c r="AZ157" s="672">
        <v>9014.3907200769263</v>
      </c>
      <c r="BA157" s="673">
        <f t="shared" si="34"/>
        <v>20934.678296444326</v>
      </c>
      <c r="BB157" s="3" t="str">
        <f t="shared" si="41"/>
        <v>Wtherm</v>
      </c>
      <c r="BC157" s="4" t="s">
        <v>7</v>
      </c>
      <c r="BD157" s="16" t="s">
        <v>79</v>
      </c>
      <c r="BE157" s="4" t="s">
        <v>7</v>
      </c>
      <c r="BF157" s="4">
        <v>140</v>
      </c>
      <c r="BG157" s="4" t="s">
        <v>7</v>
      </c>
      <c r="BH157" s="4">
        <v>340</v>
      </c>
      <c r="BI157" s="4" t="s">
        <v>7</v>
      </c>
      <c r="BJ157" s="6">
        <v>750</v>
      </c>
      <c r="BK157" s="4" t="s">
        <v>7</v>
      </c>
      <c r="BL157" s="4">
        <v>6</v>
      </c>
      <c r="BM157" s="14" t="s">
        <v>12</v>
      </c>
      <c r="BN157" s="665">
        <v>9.282583994546302</v>
      </c>
      <c r="BO157" s="285">
        <f>INDEX(Калькулятор!$H$67:$BF$67,MATCH(BJ157,Калькулятор!$H$41:$BF$41,0))</f>
        <v>469.9496661064934</v>
      </c>
      <c r="BP157" s="672">
        <v>16778.987226444355</v>
      </c>
      <c r="BQ157" s="672">
        <v>9014.3907200769263</v>
      </c>
      <c r="BR157" s="673">
        <f t="shared" si="35"/>
        <v>25793.377946521279</v>
      </c>
      <c r="BS157" s="3" t="str">
        <f t="shared" si="42"/>
        <v>Wtherm</v>
      </c>
      <c r="BT157" s="4" t="s">
        <v>7</v>
      </c>
      <c r="BU157" s="16" t="s">
        <v>79</v>
      </c>
      <c r="BV157" s="4" t="s">
        <v>7</v>
      </c>
      <c r="BW157" s="4">
        <v>180</v>
      </c>
      <c r="BX157" s="4" t="s">
        <v>7</v>
      </c>
      <c r="BY157" s="4">
        <v>340</v>
      </c>
      <c r="BZ157" s="4" t="s">
        <v>7</v>
      </c>
      <c r="CA157" s="6">
        <v>750</v>
      </c>
      <c r="CB157" s="4" t="s">
        <v>7</v>
      </c>
      <c r="CC157" s="4">
        <v>6</v>
      </c>
      <c r="CD157" s="14" t="s">
        <v>12</v>
      </c>
      <c r="CE157" s="665">
        <v>9.997036986546302</v>
      </c>
      <c r="CF157" s="285">
        <f>INDEX(Калькулятор!$H$81:$BF$81,MATCH(CA157,Калькулятор!$H$41:$BF$41,0))</f>
        <v>538.12889227738401</v>
      </c>
      <c r="CG157" s="672">
        <v>17707.576638368722</v>
      </c>
      <c r="CH157" s="672">
        <v>9014.3907200769263</v>
      </c>
      <c r="CI157" s="673">
        <f t="shared" si="36"/>
        <v>26721.967358445647</v>
      </c>
    </row>
    <row r="158" spans="2:87" ht="16.5" thickBot="1" x14ac:dyDescent="0.3">
      <c r="B158" s="846"/>
      <c r="C158" s="3" t="str">
        <f t="shared" si="38"/>
        <v>Wtherm</v>
      </c>
      <c r="D158" s="4" t="s">
        <v>7</v>
      </c>
      <c r="E158" s="16" t="s">
        <v>79</v>
      </c>
      <c r="F158" s="4" t="s">
        <v>7</v>
      </c>
      <c r="G158" s="4">
        <v>75</v>
      </c>
      <c r="H158" s="4" t="s">
        <v>7</v>
      </c>
      <c r="I158" s="4">
        <v>340</v>
      </c>
      <c r="J158" s="4" t="s">
        <v>7</v>
      </c>
      <c r="K158" s="6">
        <v>800</v>
      </c>
      <c r="L158" s="4" t="s">
        <v>7</v>
      </c>
      <c r="M158" s="4">
        <v>3</v>
      </c>
      <c r="N158" s="15" t="s">
        <v>8</v>
      </c>
      <c r="O158" s="665">
        <v>7.571127153093725</v>
      </c>
      <c r="P158" s="285">
        <f>INDEX(Калькулятор!$H$46:$BF$46,MATCH(K158,Калькулятор!$H$41:$BF$41,0))</f>
        <v>223.30234740019202</v>
      </c>
      <c r="Q158" s="672">
        <v>11694.95124722453</v>
      </c>
      <c r="R158" s="672">
        <v>9769.8702132820508</v>
      </c>
      <c r="S158" s="673">
        <f t="shared" si="33"/>
        <v>21464.82146050658</v>
      </c>
      <c r="T158" s="3" t="str">
        <f t="shared" si="39"/>
        <v>Wtherm</v>
      </c>
      <c r="U158" s="4" t="s">
        <v>7</v>
      </c>
      <c r="V158" s="16" t="s">
        <v>79</v>
      </c>
      <c r="W158" s="4" t="s">
        <v>7</v>
      </c>
      <c r="X158" s="4">
        <v>90</v>
      </c>
      <c r="Y158" s="4" t="s">
        <v>7</v>
      </c>
      <c r="Z158" s="4">
        <v>340</v>
      </c>
      <c r="AA158" s="4" t="s">
        <v>7</v>
      </c>
      <c r="AB158" s="6">
        <v>800</v>
      </c>
      <c r="AC158" s="4" t="s">
        <v>7</v>
      </c>
      <c r="AD158" s="4">
        <v>3</v>
      </c>
      <c r="AE158" s="15" t="s">
        <v>8</v>
      </c>
      <c r="AF158" s="665">
        <v>7.848561225093726</v>
      </c>
      <c r="AG158" s="285">
        <f>INDEX(Калькулятор!$H$53:$BF$53,MATCH(AB158,Калькулятор!$H$41:$BF$41,0))</f>
        <v>321.30544845238722</v>
      </c>
      <c r="AH158" s="672">
        <v>12043.780029558668</v>
      </c>
      <c r="AI158" s="672">
        <v>9769.8702132820508</v>
      </c>
      <c r="AJ158" s="673">
        <f t="shared" si="37"/>
        <v>21813.650242840718</v>
      </c>
      <c r="AK158" s="3" t="str">
        <f t="shared" si="40"/>
        <v>Wtherm</v>
      </c>
      <c r="AL158" s="4" t="s">
        <v>7</v>
      </c>
      <c r="AM158" s="16" t="s">
        <v>79</v>
      </c>
      <c r="AN158" s="4" t="s">
        <v>7</v>
      </c>
      <c r="AO158" s="4">
        <v>110</v>
      </c>
      <c r="AP158" s="4" t="s">
        <v>7</v>
      </c>
      <c r="AQ158" s="4">
        <v>340</v>
      </c>
      <c r="AR158" s="4" t="s">
        <v>7</v>
      </c>
      <c r="AS158" s="6">
        <v>800</v>
      </c>
      <c r="AT158" s="4" t="s">
        <v>7</v>
      </c>
      <c r="AU158" s="4">
        <v>3</v>
      </c>
      <c r="AV158" s="15" t="s">
        <v>8</v>
      </c>
      <c r="AW158" s="665">
        <v>8.2184733210937253</v>
      </c>
      <c r="AX158" s="285">
        <f>INDEX(Калькулятор!$H$60:$BF$60,MATCH(AS158,Калькулятор!$H$41:$BF$41,0))</f>
        <v>378.88228515532302</v>
      </c>
      <c r="AY158" s="672">
        <v>12539.072572670848</v>
      </c>
      <c r="AZ158" s="672">
        <v>9769.8702132820508</v>
      </c>
      <c r="BA158" s="673">
        <f t="shared" si="34"/>
        <v>22308.942785952899</v>
      </c>
      <c r="BB158" s="3" t="str">
        <f t="shared" si="41"/>
        <v>Wtherm</v>
      </c>
      <c r="BC158" s="4" t="s">
        <v>7</v>
      </c>
      <c r="BD158" s="16" t="s">
        <v>79</v>
      </c>
      <c r="BE158" s="4" t="s">
        <v>7</v>
      </c>
      <c r="BF158" s="4">
        <v>140</v>
      </c>
      <c r="BG158" s="4" t="s">
        <v>7</v>
      </c>
      <c r="BH158" s="4">
        <v>340</v>
      </c>
      <c r="BI158" s="4" t="s">
        <v>7</v>
      </c>
      <c r="BJ158" s="6">
        <v>800</v>
      </c>
      <c r="BK158" s="4" t="s">
        <v>7</v>
      </c>
      <c r="BL158" s="4">
        <v>6</v>
      </c>
      <c r="BM158" s="14" t="s">
        <v>12</v>
      </c>
      <c r="BN158" s="665">
        <v>9.8262895131546291</v>
      </c>
      <c r="BO158" s="285">
        <f>INDEX(Калькулятор!$H$67:$BF$67,MATCH(BJ158,Калькулятор!$H$41:$BF$41,0))</f>
        <v>528.69337436980504</v>
      </c>
      <c r="BP158" s="672">
        <v>17795.262510317916</v>
      </c>
      <c r="BQ158" s="672">
        <v>9769.8702132820508</v>
      </c>
      <c r="BR158" s="673">
        <f t="shared" si="35"/>
        <v>27565.132723599967</v>
      </c>
      <c r="BS158" s="3" t="str">
        <f t="shared" si="42"/>
        <v>Wtherm</v>
      </c>
      <c r="BT158" s="4" t="s">
        <v>7</v>
      </c>
      <c r="BU158" s="16" t="s">
        <v>79</v>
      </c>
      <c r="BV158" s="4" t="s">
        <v>7</v>
      </c>
      <c r="BW158" s="4">
        <v>180</v>
      </c>
      <c r="BX158" s="4" t="s">
        <v>7</v>
      </c>
      <c r="BY158" s="4">
        <v>340</v>
      </c>
      <c r="BZ158" s="4" t="s">
        <v>7</v>
      </c>
      <c r="CA158" s="6">
        <v>800</v>
      </c>
      <c r="CB158" s="4" t="s">
        <v>7</v>
      </c>
      <c r="CC158" s="4">
        <v>6</v>
      </c>
      <c r="CD158" s="14" t="s">
        <v>12</v>
      </c>
      <c r="CE158" s="665">
        <v>10.566113705154629</v>
      </c>
      <c r="CF158" s="285">
        <f>INDEX(Калькулятор!$H$81:$BF$81,MATCH(CA158,Калькулятор!$H$41:$BF$41,0))</f>
        <v>605.39500381205698</v>
      </c>
      <c r="CG158" s="672">
        <v>18755.660096542277</v>
      </c>
      <c r="CH158" s="672">
        <v>9769.8702132820508</v>
      </c>
      <c r="CI158" s="673">
        <f t="shared" si="36"/>
        <v>28525.530309824328</v>
      </c>
    </row>
    <row r="159" spans="2:87" ht="16.5" thickBot="1" x14ac:dyDescent="0.3">
      <c r="B159" s="846"/>
      <c r="C159" s="3" t="str">
        <f t="shared" si="38"/>
        <v>Wtherm</v>
      </c>
      <c r="D159" s="4" t="s">
        <v>7</v>
      </c>
      <c r="E159" s="16" t="s">
        <v>79</v>
      </c>
      <c r="F159" s="4" t="s">
        <v>7</v>
      </c>
      <c r="G159" s="4">
        <v>75</v>
      </c>
      <c r="H159" s="4" t="s">
        <v>7</v>
      </c>
      <c r="I159" s="4">
        <v>340</v>
      </c>
      <c r="J159" s="4" t="s">
        <v>7</v>
      </c>
      <c r="K159" s="6">
        <v>850</v>
      </c>
      <c r="L159" s="4" t="s">
        <v>7</v>
      </c>
      <c r="M159" s="4">
        <v>3</v>
      </c>
      <c r="N159" s="15" t="s">
        <v>8</v>
      </c>
      <c r="O159" s="665">
        <v>7.9586912113389134</v>
      </c>
      <c r="P159" s="285">
        <f>INDEX(Калькулятор!$H$46:$BF$46,MATCH(K159,Калькулятор!$H$41:$BF$41,0))</f>
        <v>248.1137193335467</v>
      </c>
      <c r="Q159" s="672">
        <v>12285.904091015482</v>
      </c>
      <c r="R159" s="672">
        <v>10295.349706487181</v>
      </c>
      <c r="S159" s="673">
        <f t="shared" si="33"/>
        <v>22581.253797502664</v>
      </c>
      <c r="T159" s="3" t="str">
        <f t="shared" si="39"/>
        <v>Wtherm</v>
      </c>
      <c r="U159" s="4" t="s">
        <v>7</v>
      </c>
      <c r="V159" s="16" t="s">
        <v>79</v>
      </c>
      <c r="W159" s="4" t="s">
        <v>7</v>
      </c>
      <c r="X159" s="4">
        <v>90</v>
      </c>
      <c r="Y159" s="4" t="s">
        <v>7</v>
      </c>
      <c r="Z159" s="4">
        <v>340</v>
      </c>
      <c r="AA159" s="4" t="s">
        <v>7</v>
      </c>
      <c r="AB159" s="6">
        <v>850</v>
      </c>
      <c r="AC159" s="4" t="s">
        <v>7</v>
      </c>
      <c r="AD159" s="4">
        <v>3</v>
      </c>
      <c r="AE159" s="15" t="s">
        <v>8</v>
      </c>
      <c r="AF159" s="665">
        <v>8.2456394833389144</v>
      </c>
      <c r="AG159" s="285">
        <f>INDEX(Калькулятор!$H$53:$BF$53,MATCH(AB159,Калькулятор!$H$41:$BF$41,0))</f>
        <v>357.00605383598582</v>
      </c>
      <c r="AH159" s="672">
        <v>12646.660938712119</v>
      </c>
      <c r="AI159" s="672">
        <v>10295.349706487181</v>
      </c>
      <c r="AJ159" s="673">
        <f t="shared" si="37"/>
        <v>22942.010645199298</v>
      </c>
      <c r="AK159" s="3" t="str">
        <f t="shared" si="40"/>
        <v>Wtherm</v>
      </c>
      <c r="AL159" s="4" t="s">
        <v>7</v>
      </c>
      <c r="AM159" s="16" t="s">
        <v>79</v>
      </c>
      <c r="AN159" s="4" t="s">
        <v>7</v>
      </c>
      <c r="AO159" s="4">
        <v>110</v>
      </c>
      <c r="AP159" s="4" t="s">
        <v>7</v>
      </c>
      <c r="AQ159" s="4">
        <v>340</v>
      </c>
      <c r="AR159" s="4" t="s">
        <v>7</v>
      </c>
      <c r="AS159" s="6">
        <v>850</v>
      </c>
      <c r="AT159" s="4" t="s">
        <v>7</v>
      </c>
      <c r="AU159" s="4">
        <v>3</v>
      </c>
      <c r="AV159" s="15" t="s">
        <v>8</v>
      </c>
      <c r="AW159" s="665">
        <v>8.6282371793389139</v>
      </c>
      <c r="AX159" s="285">
        <f>INDEX(Калькулятор!$H$60:$BF$60,MATCH(AS159,Калькулятор!$H$41:$BF$41,0))</f>
        <v>420.98031683924779</v>
      </c>
      <c r="AY159" s="672">
        <v>13157.857568974301</v>
      </c>
      <c r="AZ159" s="672">
        <v>10295.349706487181</v>
      </c>
      <c r="BA159" s="673">
        <f t="shared" si="34"/>
        <v>23453.207275461482</v>
      </c>
      <c r="BB159" s="3" t="str">
        <f t="shared" si="41"/>
        <v>Wtherm</v>
      </c>
      <c r="BC159" s="4" t="s">
        <v>7</v>
      </c>
      <c r="BD159" s="16" t="s">
        <v>79</v>
      </c>
      <c r="BE159" s="4" t="s">
        <v>7</v>
      </c>
      <c r="BF159" s="4">
        <v>140</v>
      </c>
      <c r="BG159" s="4" t="s">
        <v>7</v>
      </c>
      <c r="BH159" s="4">
        <v>340</v>
      </c>
      <c r="BI159" s="4" t="s">
        <v>7</v>
      </c>
      <c r="BJ159" s="6">
        <v>850</v>
      </c>
      <c r="BK159" s="4" t="s">
        <v>7</v>
      </c>
      <c r="BL159" s="4">
        <v>6</v>
      </c>
      <c r="BM159" s="14" t="s">
        <v>12</v>
      </c>
      <c r="BN159" s="665">
        <v>10.338887031762958</v>
      </c>
      <c r="BO159" s="285">
        <f>INDEX(Калькулятор!$H$67:$BF$67,MATCH(BJ159,Калькулятор!$H$41:$BF$41,0))</f>
        <v>587.43708263311669</v>
      </c>
      <c r="BP159" s="672">
        <v>18811.537794191478</v>
      </c>
      <c r="BQ159" s="672">
        <v>10295.349706487181</v>
      </c>
      <c r="BR159" s="673">
        <f t="shared" si="35"/>
        <v>29106.887500678658</v>
      </c>
      <c r="BS159" s="3" t="str">
        <f t="shared" si="42"/>
        <v>Wtherm</v>
      </c>
      <c r="BT159" s="4" t="s">
        <v>7</v>
      </c>
      <c r="BU159" s="16" t="s">
        <v>79</v>
      </c>
      <c r="BV159" s="4" t="s">
        <v>7</v>
      </c>
      <c r="BW159" s="4">
        <v>180</v>
      </c>
      <c r="BX159" s="4" t="s">
        <v>7</v>
      </c>
      <c r="BY159" s="4">
        <v>340</v>
      </c>
      <c r="BZ159" s="4" t="s">
        <v>7</v>
      </c>
      <c r="CA159" s="6">
        <v>850</v>
      </c>
      <c r="CB159" s="4" t="s">
        <v>7</v>
      </c>
      <c r="CC159" s="4">
        <v>6</v>
      </c>
      <c r="CD159" s="14" t="s">
        <v>12</v>
      </c>
      <c r="CE159" s="665">
        <v>11.104082423762957</v>
      </c>
      <c r="CF159" s="285">
        <f>INDEX(Калькулятор!$H$81:$BF$81,MATCH(CA159,Калькулятор!$H$41:$BF$41,0))</f>
        <v>672.66111534672996</v>
      </c>
      <c r="CG159" s="672">
        <v>19803.743554715846</v>
      </c>
      <c r="CH159" s="672">
        <v>10295.349706487181</v>
      </c>
      <c r="CI159" s="673">
        <f t="shared" si="36"/>
        <v>30099.093261203026</v>
      </c>
    </row>
    <row r="160" spans="2:87" ht="16.5" thickBot="1" x14ac:dyDescent="0.3">
      <c r="B160" s="846"/>
      <c r="C160" s="3" t="str">
        <f t="shared" si="38"/>
        <v>Wtherm</v>
      </c>
      <c r="D160" s="4" t="s">
        <v>7</v>
      </c>
      <c r="E160" s="16" t="s">
        <v>79</v>
      </c>
      <c r="F160" s="4" t="s">
        <v>7</v>
      </c>
      <c r="G160" s="4">
        <v>75</v>
      </c>
      <c r="H160" s="4" t="s">
        <v>7</v>
      </c>
      <c r="I160" s="4">
        <v>340</v>
      </c>
      <c r="J160" s="4" t="s">
        <v>7</v>
      </c>
      <c r="K160" s="6">
        <v>900</v>
      </c>
      <c r="L160" s="4" t="s">
        <v>7</v>
      </c>
      <c r="M160" s="4">
        <v>3</v>
      </c>
      <c r="N160" s="15" t="s">
        <v>8</v>
      </c>
      <c r="O160" s="665">
        <v>8.3462552695841037</v>
      </c>
      <c r="P160" s="285">
        <f>INDEX(Калькулятор!$H$46:$BF$46,MATCH(K160,Калькулятор!$H$41:$BF$41,0))</f>
        <v>272.9250912669014</v>
      </c>
      <c r="Q160" s="672">
        <v>12876.85693480643</v>
      </c>
      <c r="R160" s="672">
        <v>10820.829199692309</v>
      </c>
      <c r="S160" s="673">
        <f t="shared" si="33"/>
        <v>23697.686134498741</v>
      </c>
      <c r="T160" s="3" t="str">
        <f t="shared" si="39"/>
        <v>Wtherm</v>
      </c>
      <c r="U160" s="4" t="s">
        <v>7</v>
      </c>
      <c r="V160" s="16" t="s">
        <v>79</v>
      </c>
      <c r="W160" s="4" t="s">
        <v>7</v>
      </c>
      <c r="X160" s="4">
        <v>90</v>
      </c>
      <c r="Y160" s="4" t="s">
        <v>7</v>
      </c>
      <c r="Z160" s="4">
        <v>340</v>
      </c>
      <c r="AA160" s="4" t="s">
        <v>7</v>
      </c>
      <c r="AB160" s="6">
        <v>900</v>
      </c>
      <c r="AC160" s="4" t="s">
        <v>7</v>
      </c>
      <c r="AD160" s="4">
        <v>3</v>
      </c>
      <c r="AE160" s="15" t="s">
        <v>8</v>
      </c>
      <c r="AF160" s="665">
        <v>8.6427177415841019</v>
      </c>
      <c r="AG160" s="285">
        <f>INDEX(Калькулятор!$H$53:$BF$53,MATCH(AB160,Калькулятор!$H$41:$BF$41,0))</f>
        <v>392.70665921958442</v>
      </c>
      <c r="AH160" s="672">
        <v>13249.541847865568</v>
      </c>
      <c r="AI160" s="672">
        <v>10820.829199692309</v>
      </c>
      <c r="AJ160" s="673">
        <f t="shared" si="37"/>
        <v>24070.371047557877</v>
      </c>
      <c r="AK160" s="3" t="str">
        <f t="shared" si="40"/>
        <v>Wtherm</v>
      </c>
      <c r="AL160" s="4" t="s">
        <v>7</v>
      </c>
      <c r="AM160" s="16" t="s">
        <v>79</v>
      </c>
      <c r="AN160" s="4" t="s">
        <v>7</v>
      </c>
      <c r="AO160" s="4">
        <v>110</v>
      </c>
      <c r="AP160" s="4" t="s">
        <v>7</v>
      </c>
      <c r="AQ160" s="4">
        <v>340</v>
      </c>
      <c r="AR160" s="4" t="s">
        <v>7</v>
      </c>
      <c r="AS160" s="6">
        <v>900</v>
      </c>
      <c r="AT160" s="4" t="s">
        <v>7</v>
      </c>
      <c r="AU160" s="4">
        <v>3</v>
      </c>
      <c r="AV160" s="15" t="s">
        <v>8</v>
      </c>
      <c r="AW160" s="665">
        <v>9.0380010375841042</v>
      </c>
      <c r="AX160" s="285">
        <f>INDEX(Калькулятор!$H$60:$BF$60,MATCH(AS160,Калькулятор!$H$41:$BF$41,0))</f>
        <v>463.07834852317262</v>
      </c>
      <c r="AY160" s="672">
        <v>13776.642565277747</v>
      </c>
      <c r="AZ160" s="672">
        <v>10820.829199692309</v>
      </c>
      <c r="BA160" s="673">
        <f t="shared" si="34"/>
        <v>24597.471764970054</v>
      </c>
      <c r="BB160" s="3" t="str">
        <f t="shared" si="41"/>
        <v>Wtherm</v>
      </c>
      <c r="BC160" s="4" t="s">
        <v>7</v>
      </c>
      <c r="BD160" s="16" t="s">
        <v>79</v>
      </c>
      <c r="BE160" s="4" t="s">
        <v>7</v>
      </c>
      <c r="BF160" s="4">
        <v>140</v>
      </c>
      <c r="BG160" s="4" t="s">
        <v>7</v>
      </c>
      <c r="BH160" s="4">
        <v>340</v>
      </c>
      <c r="BI160" s="4" t="s">
        <v>7</v>
      </c>
      <c r="BJ160" s="6">
        <v>900</v>
      </c>
      <c r="BK160" s="4" t="s">
        <v>7</v>
      </c>
      <c r="BL160" s="4">
        <v>6</v>
      </c>
      <c r="BM160" s="14" t="s">
        <v>12</v>
      </c>
      <c r="BN160" s="665">
        <v>10.851484550371284</v>
      </c>
      <c r="BO160" s="285">
        <f>INDEX(Калькулятор!$H$67:$BF$67,MATCH(BJ160,Калькулятор!$H$41:$BF$41,0))</f>
        <v>646.18079089642845</v>
      </c>
      <c r="BP160" s="672">
        <v>19827.813078065035</v>
      </c>
      <c r="BQ160" s="672">
        <v>10820.829199692309</v>
      </c>
      <c r="BR160" s="673">
        <f t="shared" si="35"/>
        <v>30648.642277757346</v>
      </c>
      <c r="BS160" s="3" t="str">
        <f t="shared" si="42"/>
        <v>Wtherm</v>
      </c>
      <c r="BT160" s="4" t="s">
        <v>7</v>
      </c>
      <c r="BU160" s="16" t="s">
        <v>79</v>
      </c>
      <c r="BV160" s="4" t="s">
        <v>7</v>
      </c>
      <c r="BW160" s="4">
        <v>180</v>
      </c>
      <c r="BX160" s="4" t="s">
        <v>7</v>
      </c>
      <c r="BY160" s="4">
        <v>340</v>
      </c>
      <c r="BZ160" s="4" t="s">
        <v>7</v>
      </c>
      <c r="CA160" s="6">
        <v>900</v>
      </c>
      <c r="CB160" s="4" t="s">
        <v>7</v>
      </c>
      <c r="CC160" s="4">
        <v>6</v>
      </c>
      <c r="CD160" s="14" t="s">
        <v>12</v>
      </c>
      <c r="CE160" s="665">
        <v>11.642051142371285</v>
      </c>
      <c r="CF160" s="285">
        <f>INDEX(Калькулятор!$H$81:$BF$81,MATCH(CA160,Калькулятор!$H$41:$BF$41,0))</f>
        <v>739.92722688140304</v>
      </c>
      <c r="CG160" s="672">
        <v>20851.8270128894</v>
      </c>
      <c r="CH160" s="672">
        <v>10820.829199692309</v>
      </c>
      <c r="CI160" s="673">
        <f t="shared" si="36"/>
        <v>31672.656212581707</v>
      </c>
    </row>
    <row r="161" spans="2:87" ht="16.5" thickBot="1" x14ac:dyDescent="0.3">
      <c r="B161" s="846"/>
      <c r="C161" s="3" t="str">
        <f t="shared" si="38"/>
        <v>Wtherm</v>
      </c>
      <c r="D161" s="4" t="s">
        <v>7</v>
      </c>
      <c r="E161" s="16" t="s">
        <v>79</v>
      </c>
      <c r="F161" s="4" t="s">
        <v>7</v>
      </c>
      <c r="G161" s="4">
        <v>75</v>
      </c>
      <c r="H161" s="4" t="s">
        <v>7</v>
      </c>
      <c r="I161" s="4">
        <v>340</v>
      </c>
      <c r="J161" s="4" t="s">
        <v>7</v>
      </c>
      <c r="K161" s="6">
        <v>950</v>
      </c>
      <c r="L161" s="4" t="s">
        <v>7</v>
      </c>
      <c r="M161" s="4">
        <v>3</v>
      </c>
      <c r="N161" s="15" t="s">
        <v>8</v>
      </c>
      <c r="O161" s="665">
        <v>8.733819327829293</v>
      </c>
      <c r="P161" s="285">
        <f>INDEX(Калькулятор!$H$46:$BF$46,MATCH(K161,Калькулятор!$H$41:$BF$41,0))</f>
        <v>297.73646320025603</v>
      </c>
      <c r="Q161" s="672">
        <v>13467.809778597381</v>
      </c>
      <c r="R161" s="672">
        <v>11346.308692897437</v>
      </c>
      <c r="S161" s="673">
        <f t="shared" si="33"/>
        <v>24814.118471494818</v>
      </c>
      <c r="T161" s="3" t="str">
        <f t="shared" si="39"/>
        <v>Wtherm</v>
      </c>
      <c r="U161" s="4" t="s">
        <v>7</v>
      </c>
      <c r="V161" s="16" t="s">
        <v>79</v>
      </c>
      <c r="W161" s="4" t="s">
        <v>7</v>
      </c>
      <c r="X161" s="4">
        <v>90</v>
      </c>
      <c r="Y161" s="4" t="s">
        <v>7</v>
      </c>
      <c r="Z161" s="4">
        <v>340</v>
      </c>
      <c r="AA161" s="4" t="s">
        <v>7</v>
      </c>
      <c r="AB161" s="6">
        <v>950</v>
      </c>
      <c r="AC161" s="4" t="s">
        <v>7</v>
      </c>
      <c r="AD161" s="4">
        <v>3</v>
      </c>
      <c r="AE161" s="15" t="s">
        <v>8</v>
      </c>
      <c r="AF161" s="665">
        <v>9.0397959998292929</v>
      </c>
      <c r="AG161" s="285">
        <f>INDEX(Калькулятор!$H$53:$BF$53,MATCH(AB161,Калькулятор!$H$41:$BF$41,0))</f>
        <v>428.40726460318297</v>
      </c>
      <c r="AH161" s="672">
        <v>13852.422757019018</v>
      </c>
      <c r="AI161" s="672">
        <v>11346.308692897437</v>
      </c>
      <c r="AJ161" s="673">
        <f t="shared" si="37"/>
        <v>25198.731449916457</v>
      </c>
      <c r="AK161" s="3" t="str">
        <f t="shared" si="40"/>
        <v>Wtherm</v>
      </c>
      <c r="AL161" s="4" t="s">
        <v>7</v>
      </c>
      <c r="AM161" s="16" t="s">
        <v>79</v>
      </c>
      <c r="AN161" s="4" t="s">
        <v>7</v>
      </c>
      <c r="AO161" s="4">
        <v>110</v>
      </c>
      <c r="AP161" s="4" t="s">
        <v>7</v>
      </c>
      <c r="AQ161" s="4">
        <v>340</v>
      </c>
      <c r="AR161" s="4" t="s">
        <v>7</v>
      </c>
      <c r="AS161" s="6">
        <v>950</v>
      </c>
      <c r="AT161" s="4" t="s">
        <v>7</v>
      </c>
      <c r="AU161" s="4">
        <v>3</v>
      </c>
      <c r="AV161" s="15" t="s">
        <v>8</v>
      </c>
      <c r="AW161" s="665">
        <v>9.4477648958292946</v>
      </c>
      <c r="AX161" s="285">
        <f>INDEX(Калькулятор!$H$60:$BF$60,MATCH(AS161,Калькулятор!$H$41:$BF$41,0))</f>
        <v>505.17638020709734</v>
      </c>
      <c r="AY161" s="672">
        <v>14395.427561581198</v>
      </c>
      <c r="AZ161" s="672">
        <v>11346.308692897437</v>
      </c>
      <c r="BA161" s="673">
        <f t="shared" si="34"/>
        <v>25741.736254478637</v>
      </c>
      <c r="BB161" s="3" t="str">
        <f t="shared" si="41"/>
        <v>Wtherm</v>
      </c>
      <c r="BC161" s="4" t="s">
        <v>7</v>
      </c>
      <c r="BD161" s="16" t="s">
        <v>79</v>
      </c>
      <c r="BE161" s="4" t="s">
        <v>7</v>
      </c>
      <c r="BF161" s="4">
        <v>140</v>
      </c>
      <c r="BG161" s="4" t="s">
        <v>7</v>
      </c>
      <c r="BH161" s="4">
        <v>340</v>
      </c>
      <c r="BI161" s="4" t="s">
        <v>7</v>
      </c>
      <c r="BJ161" s="6">
        <v>950</v>
      </c>
      <c r="BK161" s="4" t="s">
        <v>7</v>
      </c>
      <c r="BL161" s="4">
        <v>6</v>
      </c>
      <c r="BM161" s="14" t="s">
        <v>12</v>
      </c>
      <c r="BN161" s="665">
        <v>11.364082068979611</v>
      </c>
      <c r="BO161" s="285">
        <f>INDEX(Калькулятор!$H$67:$BF$67,MATCH(BJ161,Калькулятор!$H$41:$BF$41,0))</f>
        <v>704.92449915973998</v>
      </c>
      <c r="BP161" s="672">
        <v>20844.0883619386</v>
      </c>
      <c r="BQ161" s="672">
        <v>11346.308692897437</v>
      </c>
      <c r="BR161" s="673">
        <f t="shared" si="35"/>
        <v>32190.397054836038</v>
      </c>
      <c r="BS161" s="3" t="str">
        <f t="shared" si="42"/>
        <v>Wtherm</v>
      </c>
      <c r="BT161" s="4" t="s">
        <v>7</v>
      </c>
      <c r="BU161" s="16" t="s">
        <v>79</v>
      </c>
      <c r="BV161" s="4" t="s">
        <v>7</v>
      </c>
      <c r="BW161" s="4">
        <v>180</v>
      </c>
      <c r="BX161" s="4" t="s">
        <v>7</v>
      </c>
      <c r="BY161" s="4">
        <v>340</v>
      </c>
      <c r="BZ161" s="4" t="s">
        <v>7</v>
      </c>
      <c r="CA161" s="6">
        <v>950</v>
      </c>
      <c r="CB161" s="4" t="s">
        <v>7</v>
      </c>
      <c r="CC161" s="4">
        <v>6</v>
      </c>
      <c r="CD161" s="14" t="s">
        <v>12</v>
      </c>
      <c r="CE161" s="665">
        <v>12.180019860979613</v>
      </c>
      <c r="CF161" s="285">
        <f>INDEX(Калькулятор!$H$81:$BF$81,MATCH(CA161,Калькулятор!$H$41:$BF$41,0))</f>
        <v>807.1933384160759</v>
      </c>
      <c r="CG161" s="672">
        <v>21899.910471062969</v>
      </c>
      <c r="CH161" s="672">
        <v>11346.308692897437</v>
      </c>
      <c r="CI161" s="673">
        <f t="shared" si="36"/>
        <v>33246.219163960406</v>
      </c>
    </row>
    <row r="162" spans="2:87" ht="16.5" thickBot="1" x14ac:dyDescent="0.3">
      <c r="B162" s="846"/>
      <c r="C162" s="3" t="str">
        <f t="shared" si="38"/>
        <v>Wtherm</v>
      </c>
      <c r="D162" s="4" t="s">
        <v>7</v>
      </c>
      <c r="E162" s="16" t="s">
        <v>79</v>
      </c>
      <c r="F162" s="4" t="s">
        <v>7</v>
      </c>
      <c r="G162" s="4">
        <v>75</v>
      </c>
      <c r="H162" s="4" t="s">
        <v>7</v>
      </c>
      <c r="I162" s="4">
        <v>340</v>
      </c>
      <c r="J162" s="4" t="s">
        <v>7</v>
      </c>
      <c r="K162" s="6">
        <v>1000</v>
      </c>
      <c r="L162" s="4" t="s">
        <v>7</v>
      </c>
      <c r="M162" s="4">
        <v>3</v>
      </c>
      <c r="N162" s="15" t="s">
        <v>8</v>
      </c>
      <c r="O162" s="665">
        <v>9.1524913860744803</v>
      </c>
      <c r="P162" s="285">
        <f>INDEX(Калькулятор!$H$46:$BF$46,MATCH(K162,Калькулятор!$H$41:$BF$41,0))</f>
        <v>322.5478351336107</v>
      </c>
      <c r="Q162" s="672">
        <v>14068.72760238833</v>
      </c>
      <c r="R162" s="672">
        <v>12101.788186102571</v>
      </c>
      <c r="S162" s="673">
        <f t="shared" si="33"/>
        <v>26170.515788490899</v>
      </c>
      <c r="T162" s="3" t="str">
        <f t="shared" si="39"/>
        <v>Wtherm</v>
      </c>
      <c r="U162" s="4" t="s">
        <v>7</v>
      </c>
      <c r="V162" s="16" t="s">
        <v>79</v>
      </c>
      <c r="W162" s="4" t="s">
        <v>7</v>
      </c>
      <c r="X162" s="4">
        <v>90</v>
      </c>
      <c r="Y162" s="4" t="s">
        <v>7</v>
      </c>
      <c r="Z162" s="4">
        <v>340</v>
      </c>
      <c r="AA162" s="4" t="s">
        <v>7</v>
      </c>
      <c r="AB162" s="6">
        <v>1000</v>
      </c>
      <c r="AC162" s="4" t="s">
        <v>7</v>
      </c>
      <c r="AD162" s="4">
        <v>3</v>
      </c>
      <c r="AE162" s="15" t="s">
        <v>8</v>
      </c>
      <c r="AF162" s="665">
        <v>9.4679822580744819</v>
      </c>
      <c r="AG162" s="285">
        <f>INDEX(Калькулятор!$H$53:$BF$53,MATCH(AB162,Калькулятор!$H$41:$BF$41,0))</f>
        <v>464.10786998678157</v>
      </c>
      <c r="AH162" s="672">
        <v>14465.628826172464</v>
      </c>
      <c r="AI162" s="672">
        <v>12101.788186102571</v>
      </c>
      <c r="AJ162" s="673">
        <f t="shared" si="37"/>
        <v>26567.417012275037</v>
      </c>
      <c r="AK162" s="3" t="str">
        <f t="shared" si="40"/>
        <v>Wtherm</v>
      </c>
      <c r="AL162" s="4" t="s">
        <v>7</v>
      </c>
      <c r="AM162" s="16" t="s">
        <v>79</v>
      </c>
      <c r="AN162" s="4" t="s">
        <v>7</v>
      </c>
      <c r="AO162" s="4">
        <v>110</v>
      </c>
      <c r="AP162" s="4" t="s">
        <v>7</v>
      </c>
      <c r="AQ162" s="4">
        <v>340</v>
      </c>
      <c r="AR162" s="4" t="s">
        <v>7</v>
      </c>
      <c r="AS162" s="6">
        <v>1000</v>
      </c>
      <c r="AT162" s="4" t="s">
        <v>7</v>
      </c>
      <c r="AU162" s="4">
        <v>3</v>
      </c>
      <c r="AV162" s="15" t="s">
        <v>8</v>
      </c>
      <c r="AW162" s="665">
        <v>9.8886367540744828</v>
      </c>
      <c r="AX162" s="285">
        <f>INDEX(Калькулятор!$H$60:$BF$60,MATCH(AS162,Калькулятор!$H$41:$BF$41,0))</f>
        <v>547.27441189102217</v>
      </c>
      <c r="AY162" s="672">
        <v>15025.017957884646</v>
      </c>
      <c r="AZ162" s="672">
        <v>12101.788186102571</v>
      </c>
      <c r="BA162" s="673">
        <f t="shared" si="34"/>
        <v>27126.806143987218</v>
      </c>
      <c r="BB162" s="3" t="str">
        <f t="shared" si="41"/>
        <v>Wtherm</v>
      </c>
      <c r="BC162" s="4" t="s">
        <v>7</v>
      </c>
      <c r="BD162" s="16" t="s">
        <v>79</v>
      </c>
      <c r="BE162" s="4" t="s">
        <v>7</v>
      </c>
      <c r="BF162" s="4">
        <v>140</v>
      </c>
      <c r="BG162" s="4" t="s">
        <v>7</v>
      </c>
      <c r="BH162" s="4">
        <v>340</v>
      </c>
      <c r="BI162" s="4" t="s">
        <v>7</v>
      </c>
      <c r="BJ162" s="6">
        <v>1000</v>
      </c>
      <c r="BK162" s="4" t="s">
        <v>7</v>
      </c>
      <c r="BL162" s="4">
        <v>6</v>
      </c>
      <c r="BM162" s="14" t="s">
        <v>12</v>
      </c>
      <c r="BN162" s="665">
        <v>11.907787587587936</v>
      </c>
      <c r="BO162" s="285">
        <f>INDEX(Калькулятор!$H$67:$BF$67,MATCH(BJ162,Калькулятор!$H$41:$BF$41,0))</f>
        <v>763.66820742305174</v>
      </c>
      <c r="BP162" s="672">
        <v>21871.889405812162</v>
      </c>
      <c r="BQ162" s="672">
        <v>12101.788186102571</v>
      </c>
      <c r="BR162" s="673">
        <f t="shared" si="35"/>
        <v>33973.677591914733</v>
      </c>
      <c r="BS162" s="3" t="str">
        <f t="shared" si="42"/>
        <v>Wtherm</v>
      </c>
      <c r="BT162" s="4" t="s">
        <v>7</v>
      </c>
      <c r="BU162" s="16" t="s">
        <v>79</v>
      </c>
      <c r="BV162" s="4" t="s">
        <v>7</v>
      </c>
      <c r="BW162" s="4">
        <v>180</v>
      </c>
      <c r="BX162" s="4" t="s">
        <v>7</v>
      </c>
      <c r="BY162" s="4">
        <v>340</v>
      </c>
      <c r="BZ162" s="4" t="s">
        <v>7</v>
      </c>
      <c r="CA162" s="6">
        <v>1000</v>
      </c>
      <c r="CB162" s="4" t="s">
        <v>7</v>
      </c>
      <c r="CC162" s="4">
        <v>6</v>
      </c>
      <c r="CD162" s="14" t="s">
        <v>12</v>
      </c>
      <c r="CE162" s="665">
        <v>12.749096579587938</v>
      </c>
      <c r="CF162" s="285">
        <f>INDEX(Калькулятор!$H$81:$BF$81,MATCH(CA162,Калькулятор!$H$41:$BF$41,0))</f>
        <v>874.45944995074899</v>
      </c>
      <c r="CG162" s="672">
        <v>22960.480169236525</v>
      </c>
      <c r="CH162" s="672">
        <v>12101.788186102571</v>
      </c>
      <c r="CI162" s="673">
        <f t="shared" si="36"/>
        <v>35062.268355339096</v>
      </c>
    </row>
    <row r="163" spans="2:87" ht="16.5" thickBot="1" x14ac:dyDescent="0.3">
      <c r="B163" s="846"/>
      <c r="C163" s="3" t="str">
        <f t="shared" si="38"/>
        <v>Wtherm</v>
      </c>
      <c r="D163" s="4" t="s">
        <v>7</v>
      </c>
      <c r="E163" s="16" t="s">
        <v>79</v>
      </c>
      <c r="F163" s="4" t="s">
        <v>7</v>
      </c>
      <c r="G163" s="4">
        <v>75</v>
      </c>
      <c r="H163" s="4" t="s">
        <v>7</v>
      </c>
      <c r="I163" s="4">
        <v>340</v>
      </c>
      <c r="J163" s="4" t="s">
        <v>7</v>
      </c>
      <c r="K163" s="6">
        <v>1050</v>
      </c>
      <c r="L163" s="4" t="s">
        <v>7</v>
      </c>
      <c r="M163" s="4">
        <v>3</v>
      </c>
      <c r="N163" s="15" t="s">
        <v>8</v>
      </c>
      <c r="O163" s="665">
        <v>9.5400554443196697</v>
      </c>
      <c r="P163" s="285">
        <f>INDEX(Калькулятор!$H$46:$BF$46,MATCH(K163,Калькулятор!$H$41:$BF$41,0))</f>
        <v>347.35920706696538</v>
      </c>
      <c r="Q163" s="672">
        <v>14659.680446179278</v>
      </c>
      <c r="R163" s="672">
        <v>12627.267679307697</v>
      </c>
      <c r="S163" s="673">
        <f t="shared" si="33"/>
        <v>27286.948125486975</v>
      </c>
      <c r="T163" s="3" t="str">
        <f t="shared" si="39"/>
        <v>Wtherm</v>
      </c>
      <c r="U163" s="4" t="s">
        <v>7</v>
      </c>
      <c r="V163" s="16" t="s">
        <v>79</v>
      </c>
      <c r="W163" s="4" t="s">
        <v>7</v>
      </c>
      <c r="X163" s="4">
        <v>90</v>
      </c>
      <c r="Y163" s="4" t="s">
        <v>7</v>
      </c>
      <c r="Z163" s="4">
        <v>340</v>
      </c>
      <c r="AA163" s="4" t="s">
        <v>7</v>
      </c>
      <c r="AB163" s="6">
        <v>1050</v>
      </c>
      <c r="AC163" s="4" t="s">
        <v>7</v>
      </c>
      <c r="AD163" s="4">
        <v>3</v>
      </c>
      <c r="AE163" s="15" t="s">
        <v>8</v>
      </c>
      <c r="AF163" s="665">
        <v>9.8650605163196712</v>
      </c>
      <c r="AG163" s="285">
        <f>INDEX(Калькулятор!$H$53:$BF$53,MATCH(AB163,Калькулятор!$H$41:$BF$41,0))</f>
        <v>499.80847537038011</v>
      </c>
      <c r="AH163" s="672">
        <v>15068.509735325917</v>
      </c>
      <c r="AI163" s="672">
        <v>12627.267679307697</v>
      </c>
      <c r="AJ163" s="673">
        <f t="shared" si="37"/>
        <v>27695.777414633616</v>
      </c>
      <c r="AK163" s="3" t="str">
        <f t="shared" si="40"/>
        <v>Wtherm</v>
      </c>
      <c r="AL163" s="4" t="s">
        <v>7</v>
      </c>
      <c r="AM163" s="16" t="s">
        <v>79</v>
      </c>
      <c r="AN163" s="4" t="s">
        <v>7</v>
      </c>
      <c r="AO163" s="4">
        <v>110</v>
      </c>
      <c r="AP163" s="4" t="s">
        <v>7</v>
      </c>
      <c r="AQ163" s="4">
        <v>340</v>
      </c>
      <c r="AR163" s="4" t="s">
        <v>7</v>
      </c>
      <c r="AS163" s="6">
        <v>1050</v>
      </c>
      <c r="AT163" s="4" t="s">
        <v>7</v>
      </c>
      <c r="AU163" s="4">
        <v>3</v>
      </c>
      <c r="AV163" s="15" t="s">
        <v>8</v>
      </c>
      <c r="AW163" s="665">
        <v>10.298400612319671</v>
      </c>
      <c r="AX163" s="285">
        <f>INDEX(Калькулятор!$H$60:$BF$60,MATCH(AS163,Калькулятор!$H$41:$BF$41,0))</f>
        <v>589.37244357494683</v>
      </c>
      <c r="AY163" s="672">
        <v>15643.802954188099</v>
      </c>
      <c r="AZ163" s="672">
        <v>12627.267679307697</v>
      </c>
      <c r="BA163" s="673">
        <f t="shared" si="34"/>
        <v>28271.070633495794</v>
      </c>
      <c r="BB163" s="3" t="str">
        <f t="shared" si="41"/>
        <v>Wtherm</v>
      </c>
      <c r="BC163" s="4" t="s">
        <v>7</v>
      </c>
      <c r="BD163" s="16" t="s">
        <v>79</v>
      </c>
      <c r="BE163" s="4" t="s">
        <v>7</v>
      </c>
      <c r="BF163" s="4">
        <v>140</v>
      </c>
      <c r="BG163" s="4" t="s">
        <v>7</v>
      </c>
      <c r="BH163" s="4">
        <v>340</v>
      </c>
      <c r="BI163" s="4" t="s">
        <v>7</v>
      </c>
      <c r="BJ163" s="6">
        <v>1050</v>
      </c>
      <c r="BK163" s="4" t="s">
        <v>7</v>
      </c>
      <c r="BL163" s="4">
        <v>6</v>
      </c>
      <c r="BM163" s="14" t="s">
        <v>12</v>
      </c>
      <c r="BN163" s="665">
        <v>12.420385106196264</v>
      </c>
      <c r="BO163" s="285">
        <f>INDEX(Калькулятор!$H$67:$BF$67,MATCH(BJ163,Калькулятор!$H$41:$BF$41,0))</f>
        <v>822.41191568636327</v>
      </c>
      <c r="BP163" s="672">
        <v>22888.164689685724</v>
      </c>
      <c r="BQ163" s="672">
        <v>12627.267679307697</v>
      </c>
      <c r="BR163" s="673">
        <f t="shared" si="35"/>
        <v>35515.432368993424</v>
      </c>
      <c r="BS163" s="3" t="str">
        <f t="shared" si="42"/>
        <v>Wtherm</v>
      </c>
      <c r="BT163" s="4" t="s">
        <v>7</v>
      </c>
      <c r="BU163" s="16" t="s">
        <v>79</v>
      </c>
      <c r="BV163" s="4" t="s">
        <v>7</v>
      </c>
      <c r="BW163" s="4">
        <v>180</v>
      </c>
      <c r="BX163" s="4" t="s">
        <v>7</v>
      </c>
      <c r="BY163" s="4">
        <v>340</v>
      </c>
      <c r="BZ163" s="4" t="s">
        <v>7</v>
      </c>
      <c r="CA163" s="6">
        <v>1050</v>
      </c>
      <c r="CB163" s="4" t="s">
        <v>7</v>
      </c>
      <c r="CC163" s="4">
        <v>6</v>
      </c>
      <c r="CD163" s="14" t="s">
        <v>12</v>
      </c>
      <c r="CE163" s="665">
        <v>13.287065298196268</v>
      </c>
      <c r="CF163" s="285">
        <f>INDEX(Калькулятор!$H$81:$BF$81,MATCH(CA163,Калькулятор!$H$41:$BF$41,0))</f>
        <v>941.72556148542185</v>
      </c>
      <c r="CG163" s="672">
        <v>24008.563627410087</v>
      </c>
      <c r="CH163" s="672">
        <v>12627.267679307697</v>
      </c>
      <c r="CI163" s="673">
        <f t="shared" si="36"/>
        <v>36635.831306717781</v>
      </c>
    </row>
    <row r="164" spans="2:87" ht="16.5" thickBot="1" x14ac:dyDescent="0.3">
      <c r="B164" s="846"/>
      <c r="C164" s="3" t="str">
        <f t="shared" si="38"/>
        <v>Wtherm</v>
      </c>
      <c r="D164" s="7" t="s">
        <v>7</v>
      </c>
      <c r="E164" s="16" t="s">
        <v>79</v>
      </c>
      <c r="F164" s="7" t="s">
        <v>7</v>
      </c>
      <c r="G164" s="4">
        <v>75</v>
      </c>
      <c r="H164" s="7" t="s">
        <v>7</v>
      </c>
      <c r="I164" s="4">
        <v>340</v>
      </c>
      <c r="J164" s="7" t="s">
        <v>7</v>
      </c>
      <c r="K164" s="6">
        <v>1100</v>
      </c>
      <c r="L164" s="7" t="s">
        <v>7</v>
      </c>
      <c r="M164" s="4">
        <v>3</v>
      </c>
      <c r="N164" s="15" t="s">
        <v>8</v>
      </c>
      <c r="O164" s="665">
        <v>9.9276195025648608</v>
      </c>
      <c r="P164" s="285">
        <f>INDEX(Калькулятор!$H$46:$BF$46,MATCH(K164,Калькулятор!$H$41:$BF$41,0))</f>
        <v>372.17057900032006</v>
      </c>
      <c r="Q164" s="672">
        <v>15250.633289970228</v>
      </c>
      <c r="R164" s="672">
        <v>13152.747172512823</v>
      </c>
      <c r="S164" s="673">
        <f t="shared" si="33"/>
        <v>28403.380462483052</v>
      </c>
      <c r="T164" s="3" t="str">
        <f t="shared" si="39"/>
        <v>Wtherm</v>
      </c>
      <c r="U164" s="7" t="s">
        <v>7</v>
      </c>
      <c r="V164" s="16" t="s">
        <v>79</v>
      </c>
      <c r="W164" s="7" t="s">
        <v>7</v>
      </c>
      <c r="X164" s="4">
        <v>90</v>
      </c>
      <c r="Y164" s="7" t="s">
        <v>7</v>
      </c>
      <c r="Z164" s="4">
        <v>340</v>
      </c>
      <c r="AA164" s="7" t="s">
        <v>7</v>
      </c>
      <c r="AB164" s="6">
        <v>1100</v>
      </c>
      <c r="AC164" s="7" t="s">
        <v>7</v>
      </c>
      <c r="AD164" s="4">
        <v>3</v>
      </c>
      <c r="AE164" s="15" t="s">
        <v>8</v>
      </c>
      <c r="AF164" s="665">
        <v>10.262138774564862</v>
      </c>
      <c r="AG164" s="285">
        <f>INDEX(Калькулятор!$H$53:$BF$53,MATCH(AB164,Калькулятор!$H$41:$BF$41,0))</f>
        <v>535.50908075397876</v>
      </c>
      <c r="AH164" s="672">
        <v>15671.390644479368</v>
      </c>
      <c r="AI164" s="672">
        <v>13152.747172512823</v>
      </c>
      <c r="AJ164" s="673">
        <f t="shared" si="37"/>
        <v>28824.137816992192</v>
      </c>
      <c r="AK164" s="3" t="str">
        <f t="shared" si="40"/>
        <v>Wtherm</v>
      </c>
      <c r="AL164" s="7" t="s">
        <v>7</v>
      </c>
      <c r="AM164" s="16" t="s">
        <v>79</v>
      </c>
      <c r="AN164" s="7" t="s">
        <v>7</v>
      </c>
      <c r="AO164" s="4">
        <v>110</v>
      </c>
      <c r="AP164" s="7" t="s">
        <v>7</v>
      </c>
      <c r="AQ164" s="4">
        <v>340</v>
      </c>
      <c r="AR164" s="7" t="s">
        <v>7</v>
      </c>
      <c r="AS164" s="6">
        <v>1100</v>
      </c>
      <c r="AT164" s="7" t="s">
        <v>7</v>
      </c>
      <c r="AU164" s="4">
        <v>3</v>
      </c>
      <c r="AV164" s="15" t="s">
        <v>8</v>
      </c>
      <c r="AW164" s="665">
        <v>10.708164470564862</v>
      </c>
      <c r="AX164" s="285">
        <f>INDEX(Калькулятор!$H$60:$BF$60,MATCH(AS164,Калькулятор!$H$41:$BF$41,0))</f>
        <v>631.47047525887172</v>
      </c>
      <c r="AY164" s="672">
        <v>16262.587950491548</v>
      </c>
      <c r="AZ164" s="672">
        <v>13152.747172512823</v>
      </c>
      <c r="BA164" s="673">
        <f t="shared" si="34"/>
        <v>29415.33512300437</v>
      </c>
      <c r="BB164" s="3" t="str">
        <f t="shared" si="41"/>
        <v>Wtherm</v>
      </c>
      <c r="BC164" s="7" t="s">
        <v>7</v>
      </c>
      <c r="BD164" s="16" t="s">
        <v>79</v>
      </c>
      <c r="BE164" s="7" t="s">
        <v>7</v>
      </c>
      <c r="BF164" s="4">
        <v>140</v>
      </c>
      <c r="BG164" s="7" t="s">
        <v>7</v>
      </c>
      <c r="BH164" s="4">
        <v>340</v>
      </c>
      <c r="BI164" s="7" t="s">
        <v>7</v>
      </c>
      <c r="BJ164" s="6">
        <v>1100</v>
      </c>
      <c r="BK164" s="7" t="s">
        <v>7</v>
      </c>
      <c r="BL164" s="4">
        <v>6</v>
      </c>
      <c r="BM164" s="14" t="s">
        <v>12</v>
      </c>
      <c r="BN164" s="665">
        <v>12.932982624804595</v>
      </c>
      <c r="BO164" s="285">
        <f>INDEX(Калькулятор!$H$67:$BF$67,MATCH(BJ164,Калькулятор!$H$41:$BF$41,0))</f>
        <v>881.15562394967503</v>
      </c>
      <c r="BP164" s="672">
        <v>23904.439973559285</v>
      </c>
      <c r="BQ164" s="672">
        <v>13152.747172512823</v>
      </c>
      <c r="BR164" s="673">
        <f t="shared" si="35"/>
        <v>37057.187146072109</v>
      </c>
      <c r="BS164" s="3" t="str">
        <f t="shared" si="42"/>
        <v>Wtherm</v>
      </c>
      <c r="BT164" s="7" t="s">
        <v>7</v>
      </c>
      <c r="BU164" s="16" t="s">
        <v>79</v>
      </c>
      <c r="BV164" s="7" t="s">
        <v>7</v>
      </c>
      <c r="BW164" s="4">
        <v>180</v>
      </c>
      <c r="BX164" s="7" t="s">
        <v>7</v>
      </c>
      <c r="BY164" s="4">
        <v>340</v>
      </c>
      <c r="BZ164" s="7" t="s">
        <v>7</v>
      </c>
      <c r="CA164" s="6">
        <v>1100</v>
      </c>
      <c r="CB164" s="7" t="s">
        <v>7</v>
      </c>
      <c r="CC164" s="4">
        <v>6</v>
      </c>
      <c r="CD164" s="14" t="s">
        <v>12</v>
      </c>
      <c r="CE164" s="665">
        <v>13.825034016804594</v>
      </c>
      <c r="CF164" s="285">
        <f>INDEX(Калькулятор!$H$81:$BF$81,MATCH(CA164,Калькулятор!$H$41:$BF$41,0))</f>
        <v>1008.9916730200949</v>
      </c>
      <c r="CG164" s="672">
        <v>25056.647085583652</v>
      </c>
      <c r="CH164" s="672">
        <v>13152.747172512823</v>
      </c>
      <c r="CI164" s="673">
        <f t="shared" si="36"/>
        <v>38209.394258096479</v>
      </c>
    </row>
    <row r="165" spans="2:87" ht="16.5" thickBot="1" x14ac:dyDescent="0.3">
      <c r="B165" s="846"/>
      <c r="C165" s="3" t="str">
        <f t="shared" si="38"/>
        <v>Wtherm</v>
      </c>
      <c r="D165" s="4" t="s">
        <v>7</v>
      </c>
      <c r="E165" s="16" t="s">
        <v>79</v>
      </c>
      <c r="F165" s="4" t="s">
        <v>7</v>
      </c>
      <c r="G165" s="4">
        <v>75</v>
      </c>
      <c r="H165" s="4" t="s">
        <v>7</v>
      </c>
      <c r="I165" s="4">
        <v>340</v>
      </c>
      <c r="J165" s="4" t="s">
        <v>7</v>
      </c>
      <c r="K165" s="6">
        <v>1150</v>
      </c>
      <c r="L165" s="4" t="s">
        <v>7</v>
      </c>
      <c r="M165" s="4">
        <v>3</v>
      </c>
      <c r="N165" s="15" t="s">
        <v>8</v>
      </c>
      <c r="O165" s="665">
        <v>10.346291560810048</v>
      </c>
      <c r="P165" s="285">
        <f>INDEX(Калькулятор!$H$46:$BF$46,MATCH(K165,Калькулятор!$H$41:$BF$41,0))</f>
        <v>396.98195093367474</v>
      </c>
      <c r="Q165" s="672">
        <v>15841.586133761175</v>
      </c>
      <c r="R165" s="672">
        <v>13908.226665717953</v>
      </c>
      <c r="S165" s="673">
        <f t="shared" si="33"/>
        <v>29749.812799479128</v>
      </c>
      <c r="T165" s="3" t="str">
        <f t="shared" si="39"/>
        <v>Wtherm</v>
      </c>
      <c r="U165" s="4" t="s">
        <v>7</v>
      </c>
      <c r="V165" s="16" t="s">
        <v>79</v>
      </c>
      <c r="W165" s="4" t="s">
        <v>7</v>
      </c>
      <c r="X165" s="4">
        <v>90</v>
      </c>
      <c r="Y165" s="4" t="s">
        <v>7</v>
      </c>
      <c r="Z165" s="4">
        <v>340</v>
      </c>
      <c r="AA165" s="4" t="s">
        <v>7</v>
      </c>
      <c r="AB165" s="6">
        <v>1150</v>
      </c>
      <c r="AC165" s="4" t="s">
        <v>7</v>
      </c>
      <c r="AD165" s="4">
        <v>3</v>
      </c>
      <c r="AE165" s="15" t="s">
        <v>8</v>
      </c>
      <c r="AF165" s="665">
        <v>10.690325032810051</v>
      </c>
      <c r="AG165" s="285">
        <f>INDEX(Калькулятор!$H$53:$BF$53,MATCH(AB165,Калькулятор!$H$41:$BF$41,0))</f>
        <v>571.20968613757736</v>
      </c>
      <c r="AH165" s="672">
        <v>16274.271553632812</v>
      </c>
      <c r="AI165" s="672">
        <v>13908.226665717953</v>
      </c>
      <c r="AJ165" s="673">
        <f t="shared" si="37"/>
        <v>30182.498219350768</v>
      </c>
      <c r="AK165" s="3" t="str">
        <f t="shared" si="40"/>
        <v>Wtherm</v>
      </c>
      <c r="AL165" s="4" t="s">
        <v>7</v>
      </c>
      <c r="AM165" s="16" t="s">
        <v>79</v>
      </c>
      <c r="AN165" s="4" t="s">
        <v>7</v>
      </c>
      <c r="AO165" s="4">
        <v>110</v>
      </c>
      <c r="AP165" s="4" t="s">
        <v>7</v>
      </c>
      <c r="AQ165" s="4">
        <v>340</v>
      </c>
      <c r="AR165" s="4" t="s">
        <v>7</v>
      </c>
      <c r="AS165" s="6">
        <v>1150</v>
      </c>
      <c r="AT165" s="4" t="s">
        <v>7</v>
      </c>
      <c r="AU165" s="4">
        <v>3</v>
      </c>
      <c r="AV165" s="15" t="s">
        <v>8</v>
      </c>
      <c r="AW165" s="665">
        <v>11.149036328810052</v>
      </c>
      <c r="AX165" s="285">
        <f>INDEX(Калькулятор!$H$60:$BF$60,MATCH(AS165,Калькулятор!$H$41:$BF$41,0))</f>
        <v>673.56850694279649</v>
      </c>
      <c r="AY165" s="672">
        <v>16881.372946794992</v>
      </c>
      <c r="AZ165" s="672">
        <v>13908.226665717953</v>
      </c>
      <c r="BA165" s="673">
        <f t="shared" si="34"/>
        <v>30789.599612512946</v>
      </c>
      <c r="BB165" s="3" t="str">
        <f t="shared" si="41"/>
        <v>Wtherm</v>
      </c>
      <c r="BC165" s="4" t="s">
        <v>7</v>
      </c>
      <c r="BD165" s="16" t="s">
        <v>79</v>
      </c>
      <c r="BE165" s="4" t="s">
        <v>7</v>
      </c>
      <c r="BF165" s="4">
        <v>140</v>
      </c>
      <c r="BG165" s="4" t="s">
        <v>7</v>
      </c>
      <c r="BH165" s="4">
        <v>340</v>
      </c>
      <c r="BI165" s="4" t="s">
        <v>7</v>
      </c>
      <c r="BJ165" s="6">
        <v>1150</v>
      </c>
      <c r="BK165" s="4" t="s">
        <v>7</v>
      </c>
      <c r="BL165" s="4">
        <v>6</v>
      </c>
      <c r="BM165" s="14" t="s">
        <v>12</v>
      </c>
      <c r="BN165" s="665">
        <v>13.476688143412922</v>
      </c>
      <c r="BO165" s="285">
        <f>INDEX(Калькулятор!$H$67:$BF$67,MATCH(BJ165,Калькулятор!$H$41:$BF$41,0))</f>
        <v>939.89933221298679</v>
      </c>
      <c r="BP165" s="672">
        <v>24920.715257432843</v>
      </c>
      <c r="BQ165" s="672">
        <v>13908.226665717953</v>
      </c>
      <c r="BR165" s="673">
        <f t="shared" si="35"/>
        <v>38828.941923150793</v>
      </c>
      <c r="BS165" s="3" t="str">
        <f t="shared" si="42"/>
        <v>Wtherm</v>
      </c>
      <c r="BT165" s="4" t="s">
        <v>7</v>
      </c>
      <c r="BU165" s="16" t="s">
        <v>79</v>
      </c>
      <c r="BV165" s="4" t="s">
        <v>7</v>
      </c>
      <c r="BW165" s="4">
        <v>180</v>
      </c>
      <c r="BX165" s="4" t="s">
        <v>7</v>
      </c>
      <c r="BY165" s="4">
        <v>340</v>
      </c>
      <c r="BZ165" s="4" t="s">
        <v>7</v>
      </c>
      <c r="CA165" s="6">
        <v>1150</v>
      </c>
      <c r="CB165" s="4" t="s">
        <v>7</v>
      </c>
      <c r="CC165" s="4">
        <v>6</v>
      </c>
      <c r="CD165" s="14" t="s">
        <v>12</v>
      </c>
      <c r="CE165" s="665">
        <v>14.394110735412923</v>
      </c>
      <c r="CF165" s="285">
        <f>INDEX(Калькулятор!$H$81:$BF$81,MATCH(CA165,Калькулятор!$H$41:$BF$41,0))</f>
        <v>1076.257784554768</v>
      </c>
      <c r="CG165" s="672">
        <v>26104.730543757207</v>
      </c>
      <c r="CH165" s="672">
        <v>13908.226665717953</v>
      </c>
      <c r="CI165" s="673">
        <f t="shared" si="36"/>
        <v>40012.957209475164</v>
      </c>
    </row>
    <row r="166" spans="2:87" ht="16.5" thickBot="1" x14ac:dyDescent="0.3">
      <c r="B166" s="846"/>
      <c r="C166" s="3" t="str">
        <f t="shared" si="38"/>
        <v>Wtherm</v>
      </c>
      <c r="D166" s="4" t="s">
        <v>7</v>
      </c>
      <c r="E166" s="16" t="s">
        <v>79</v>
      </c>
      <c r="F166" s="4" t="s">
        <v>7</v>
      </c>
      <c r="G166" s="4">
        <v>75</v>
      </c>
      <c r="H166" s="4" t="s">
        <v>7</v>
      </c>
      <c r="I166" s="4">
        <v>340</v>
      </c>
      <c r="J166" s="4" t="s">
        <v>7</v>
      </c>
      <c r="K166" s="6">
        <v>1200</v>
      </c>
      <c r="L166" s="4" t="s">
        <v>7</v>
      </c>
      <c r="M166" s="4">
        <v>3</v>
      </c>
      <c r="N166" s="15" t="s">
        <v>8</v>
      </c>
      <c r="O166" s="665">
        <v>10.733855619055239</v>
      </c>
      <c r="P166" s="285">
        <f>INDEX(Калькулятор!$H$46:$BF$46,MATCH(K166,Калькулятор!$H$41:$BF$41,0))</f>
        <v>421.79332286702936</v>
      </c>
      <c r="Q166" s="672">
        <v>16432.538977552129</v>
      </c>
      <c r="R166" s="672">
        <v>14433.706158923082</v>
      </c>
      <c r="S166" s="673">
        <f t="shared" si="33"/>
        <v>30866.245136475212</v>
      </c>
      <c r="T166" s="3" t="str">
        <f t="shared" si="39"/>
        <v>Wtherm</v>
      </c>
      <c r="U166" s="4" t="s">
        <v>7</v>
      </c>
      <c r="V166" s="16" t="s">
        <v>79</v>
      </c>
      <c r="W166" s="4" t="s">
        <v>7</v>
      </c>
      <c r="X166" s="4">
        <v>90</v>
      </c>
      <c r="Y166" s="4" t="s">
        <v>7</v>
      </c>
      <c r="Z166" s="4">
        <v>340</v>
      </c>
      <c r="AA166" s="4" t="s">
        <v>7</v>
      </c>
      <c r="AB166" s="6">
        <v>1200</v>
      </c>
      <c r="AC166" s="4" t="s">
        <v>7</v>
      </c>
      <c r="AD166" s="4">
        <v>3</v>
      </c>
      <c r="AE166" s="15" t="s">
        <v>8</v>
      </c>
      <c r="AF166" s="665">
        <v>11.08740329105524</v>
      </c>
      <c r="AG166" s="285">
        <f>INDEX(Калькулятор!$H$53:$BF$53,MATCH(AB166,Калькулятор!$H$41:$BF$41,0))</f>
        <v>606.91029152117585</v>
      </c>
      <c r="AH166" s="672">
        <v>16877.152462786267</v>
      </c>
      <c r="AI166" s="672">
        <v>14433.706158923082</v>
      </c>
      <c r="AJ166" s="673">
        <f t="shared" si="37"/>
        <v>31310.858621709347</v>
      </c>
      <c r="AK166" s="3" t="str">
        <f t="shared" si="40"/>
        <v>Wtherm</v>
      </c>
      <c r="AL166" s="4" t="s">
        <v>7</v>
      </c>
      <c r="AM166" s="16" t="s">
        <v>79</v>
      </c>
      <c r="AN166" s="4" t="s">
        <v>7</v>
      </c>
      <c r="AO166" s="4">
        <v>110</v>
      </c>
      <c r="AP166" s="4" t="s">
        <v>7</v>
      </c>
      <c r="AQ166" s="4">
        <v>340</v>
      </c>
      <c r="AR166" s="4" t="s">
        <v>7</v>
      </c>
      <c r="AS166" s="6">
        <v>1200</v>
      </c>
      <c r="AT166" s="4" t="s">
        <v>7</v>
      </c>
      <c r="AU166" s="4">
        <v>3</v>
      </c>
      <c r="AV166" s="15" t="s">
        <v>8</v>
      </c>
      <c r="AW166" s="665">
        <v>11.55880018705524</v>
      </c>
      <c r="AX166" s="285">
        <f>INDEX(Калькулятор!$H$60:$BF$60,MATCH(AS166,Калькулятор!$H$41:$BF$41,0))</f>
        <v>715.66653862672126</v>
      </c>
      <c r="AY166" s="672">
        <v>17500.157943098446</v>
      </c>
      <c r="AZ166" s="672">
        <v>14433.706158923082</v>
      </c>
      <c r="BA166" s="673">
        <f t="shared" si="34"/>
        <v>31933.864102021529</v>
      </c>
      <c r="BB166" s="3" t="str">
        <f t="shared" si="41"/>
        <v>Wtherm</v>
      </c>
      <c r="BC166" s="4" t="s">
        <v>7</v>
      </c>
      <c r="BD166" s="16" t="s">
        <v>79</v>
      </c>
      <c r="BE166" s="4" t="s">
        <v>7</v>
      </c>
      <c r="BF166" s="4">
        <v>140</v>
      </c>
      <c r="BG166" s="4" t="s">
        <v>7</v>
      </c>
      <c r="BH166" s="4">
        <v>340</v>
      </c>
      <c r="BI166" s="4" t="s">
        <v>7</v>
      </c>
      <c r="BJ166" s="6">
        <v>1200</v>
      </c>
      <c r="BK166" s="4" t="s">
        <v>7</v>
      </c>
      <c r="BL166" s="4">
        <v>6</v>
      </c>
      <c r="BM166" s="14" t="s">
        <v>12</v>
      </c>
      <c r="BN166" s="665">
        <v>13.989285662021249</v>
      </c>
      <c r="BO166" s="285">
        <f>INDEX(Калькулятор!$H$67:$BF$67,MATCH(BJ166,Калькулятор!$H$41:$BF$41,0))</f>
        <v>998.64304047629832</v>
      </c>
      <c r="BP166" s="672">
        <v>25936.990541306408</v>
      </c>
      <c r="BQ166" s="672">
        <v>14433.706158923082</v>
      </c>
      <c r="BR166" s="673">
        <f t="shared" si="35"/>
        <v>40370.696700229491</v>
      </c>
      <c r="BS166" s="3" t="str">
        <f t="shared" si="42"/>
        <v>Wtherm</v>
      </c>
      <c r="BT166" s="4" t="s">
        <v>7</v>
      </c>
      <c r="BU166" s="16" t="s">
        <v>79</v>
      </c>
      <c r="BV166" s="4" t="s">
        <v>7</v>
      </c>
      <c r="BW166" s="4">
        <v>180</v>
      </c>
      <c r="BX166" s="4" t="s">
        <v>7</v>
      </c>
      <c r="BY166" s="4">
        <v>340</v>
      </c>
      <c r="BZ166" s="4" t="s">
        <v>7</v>
      </c>
      <c r="CA166" s="6">
        <v>1200</v>
      </c>
      <c r="CB166" s="4" t="s">
        <v>7</v>
      </c>
      <c r="CC166" s="4">
        <v>6</v>
      </c>
      <c r="CD166" s="14" t="s">
        <v>12</v>
      </c>
      <c r="CE166" s="665">
        <v>14.932079454021252</v>
      </c>
      <c r="CF166" s="285">
        <f>INDEX(Калькулятор!$H$81:$BF$81,MATCH(CA166,Калькулятор!$H$41:$BF$41,0))</f>
        <v>1143.523896089441</v>
      </c>
      <c r="CG166" s="672">
        <v>27152.814001930776</v>
      </c>
      <c r="CH166" s="672">
        <v>14433.706158923082</v>
      </c>
      <c r="CI166" s="673">
        <f t="shared" si="36"/>
        <v>41586.520160853855</v>
      </c>
    </row>
    <row r="167" spans="2:87" ht="16.5" thickBot="1" x14ac:dyDescent="0.3">
      <c r="B167" s="846"/>
      <c r="C167" s="3" t="str">
        <f t="shared" si="38"/>
        <v>Wtherm</v>
      </c>
      <c r="D167" s="4" t="s">
        <v>7</v>
      </c>
      <c r="E167" s="16" t="s">
        <v>79</v>
      </c>
      <c r="F167" s="4" t="s">
        <v>7</v>
      </c>
      <c r="G167" s="4">
        <v>75</v>
      </c>
      <c r="H167" s="4" t="s">
        <v>7</v>
      </c>
      <c r="I167" s="4">
        <v>340</v>
      </c>
      <c r="J167" s="4" t="s">
        <v>7</v>
      </c>
      <c r="K167" s="6">
        <v>1250</v>
      </c>
      <c r="L167" s="4" t="s">
        <v>7</v>
      </c>
      <c r="M167" s="4">
        <v>3</v>
      </c>
      <c r="N167" s="15" t="s">
        <v>8</v>
      </c>
      <c r="O167" s="665">
        <v>11.121419677300429</v>
      </c>
      <c r="P167" s="285">
        <f>INDEX(Калькулятор!$H$46:$BF$46,MATCH(K167,Калькулятор!$H$41:$BF$41,0))</f>
        <v>446.60469480038404</v>
      </c>
      <c r="Q167" s="672">
        <v>17023.491821343079</v>
      </c>
      <c r="R167" s="672">
        <v>14959.185652128206</v>
      </c>
      <c r="S167" s="673">
        <f t="shared" si="33"/>
        <v>31982.677473471285</v>
      </c>
      <c r="T167" s="3" t="str">
        <f t="shared" si="39"/>
        <v>Wtherm</v>
      </c>
      <c r="U167" s="4" t="s">
        <v>7</v>
      </c>
      <c r="V167" s="16" t="s">
        <v>79</v>
      </c>
      <c r="W167" s="4" t="s">
        <v>7</v>
      </c>
      <c r="X167" s="4">
        <v>90</v>
      </c>
      <c r="Y167" s="4" t="s">
        <v>7</v>
      </c>
      <c r="Z167" s="4">
        <v>340</v>
      </c>
      <c r="AA167" s="4" t="s">
        <v>7</v>
      </c>
      <c r="AB167" s="6">
        <v>1250</v>
      </c>
      <c r="AC167" s="4" t="s">
        <v>7</v>
      </c>
      <c r="AD167" s="4">
        <v>3</v>
      </c>
      <c r="AE167" s="15" t="s">
        <v>8</v>
      </c>
      <c r="AF167" s="665">
        <v>11.48448154930043</v>
      </c>
      <c r="AG167" s="285">
        <f>INDEX(Калькулятор!$H$53:$BF$53,MATCH(AB167,Калькулятор!$H$41:$BF$41,0))</f>
        <v>642.61089690477445</v>
      </c>
      <c r="AH167" s="672">
        <v>17480.033371939717</v>
      </c>
      <c r="AI167" s="672">
        <v>14959.185652128206</v>
      </c>
      <c r="AJ167" s="673">
        <f t="shared" si="37"/>
        <v>32439.219024067923</v>
      </c>
      <c r="AK167" s="3" t="str">
        <f t="shared" si="40"/>
        <v>Wtherm</v>
      </c>
      <c r="AL167" s="4" t="s">
        <v>7</v>
      </c>
      <c r="AM167" s="16" t="s">
        <v>79</v>
      </c>
      <c r="AN167" s="4" t="s">
        <v>7</v>
      </c>
      <c r="AO167" s="4">
        <v>110</v>
      </c>
      <c r="AP167" s="4" t="s">
        <v>7</v>
      </c>
      <c r="AQ167" s="4">
        <v>340</v>
      </c>
      <c r="AR167" s="4" t="s">
        <v>7</v>
      </c>
      <c r="AS167" s="6">
        <v>1250</v>
      </c>
      <c r="AT167" s="4" t="s">
        <v>7</v>
      </c>
      <c r="AU167" s="4">
        <v>3</v>
      </c>
      <c r="AV167" s="15" t="s">
        <v>8</v>
      </c>
      <c r="AW167" s="665">
        <v>11.968564045300429</v>
      </c>
      <c r="AX167" s="285">
        <f>INDEX(Калькулятор!$H$60:$BF$60,MATCH(AS167,Калькулятор!$H$41:$BF$41,0))</f>
        <v>757.76457031064604</v>
      </c>
      <c r="AY167" s="672">
        <v>18118.942939401895</v>
      </c>
      <c r="AZ167" s="672">
        <v>14959.185652128206</v>
      </c>
      <c r="BA167" s="673">
        <f t="shared" si="34"/>
        <v>33078.128591530098</v>
      </c>
      <c r="BB167" s="3" t="str">
        <f t="shared" si="41"/>
        <v>Wtherm</v>
      </c>
      <c r="BC167" s="4" t="s">
        <v>7</v>
      </c>
      <c r="BD167" s="16" t="s">
        <v>79</v>
      </c>
      <c r="BE167" s="4" t="s">
        <v>7</v>
      </c>
      <c r="BF167" s="4">
        <v>140</v>
      </c>
      <c r="BG167" s="4" t="s">
        <v>7</v>
      </c>
      <c r="BH167" s="4">
        <v>340</v>
      </c>
      <c r="BI167" s="4" t="s">
        <v>7</v>
      </c>
      <c r="BJ167" s="6">
        <v>1250</v>
      </c>
      <c r="BK167" s="4" t="s">
        <v>7</v>
      </c>
      <c r="BL167" s="4">
        <v>6</v>
      </c>
      <c r="BM167" s="14" t="s">
        <v>12</v>
      </c>
      <c r="BN167" s="665">
        <v>14.501883180629575</v>
      </c>
      <c r="BO167" s="285">
        <f>INDEX(Калькулятор!$H$67:$BF$67,MATCH(BJ167,Калькулятор!$H$41:$BF$41,0))</f>
        <v>1057.3867487396101</v>
      </c>
      <c r="BP167" s="672">
        <v>26953.265825179969</v>
      </c>
      <c r="BQ167" s="672">
        <v>14959.185652128206</v>
      </c>
      <c r="BR167" s="673">
        <f t="shared" si="35"/>
        <v>41912.451477308176</v>
      </c>
      <c r="BS167" s="3" t="str">
        <f t="shared" si="42"/>
        <v>Wtherm</v>
      </c>
      <c r="BT167" s="4" t="s">
        <v>7</v>
      </c>
      <c r="BU167" s="16" t="s">
        <v>79</v>
      </c>
      <c r="BV167" s="4" t="s">
        <v>7</v>
      </c>
      <c r="BW167" s="4">
        <v>180</v>
      </c>
      <c r="BX167" s="4" t="s">
        <v>7</v>
      </c>
      <c r="BY167" s="4">
        <v>340</v>
      </c>
      <c r="BZ167" s="4" t="s">
        <v>7</v>
      </c>
      <c r="CA167" s="6">
        <v>1250</v>
      </c>
      <c r="CB167" s="4" t="s">
        <v>7</v>
      </c>
      <c r="CC167" s="4">
        <v>6</v>
      </c>
      <c r="CD167" s="14" t="s">
        <v>12</v>
      </c>
      <c r="CE167" s="665">
        <v>15.470048172629578</v>
      </c>
      <c r="CF167" s="285">
        <f>INDEX(Калькулятор!$H$81:$BF$81,MATCH(CA167,Калькулятор!$H$41:$BF$41,0))</f>
        <v>1210.790007624114</v>
      </c>
      <c r="CG167" s="672">
        <v>28200.897460104337</v>
      </c>
      <c r="CH167" s="672">
        <v>14959.185652128206</v>
      </c>
      <c r="CI167" s="673">
        <f t="shared" si="36"/>
        <v>43160.083112232547</v>
      </c>
    </row>
    <row r="168" spans="2:87" ht="16.5" thickBot="1" x14ac:dyDescent="0.3">
      <c r="B168" s="846"/>
      <c r="C168" s="3" t="str">
        <f t="shared" si="38"/>
        <v>Wtherm</v>
      </c>
      <c r="D168" s="4" t="s">
        <v>7</v>
      </c>
      <c r="E168" s="16" t="s">
        <v>79</v>
      </c>
      <c r="F168" s="4" t="s">
        <v>7</v>
      </c>
      <c r="G168" s="4">
        <v>75</v>
      </c>
      <c r="H168" s="4" t="s">
        <v>7</v>
      </c>
      <c r="I168" s="4">
        <v>340</v>
      </c>
      <c r="J168" s="4" t="s">
        <v>7</v>
      </c>
      <c r="K168" s="6">
        <v>1300</v>
      </c>
      <c r="L168" s="4" t="s">
        <v>7</v>
      </c>
      <c r="M168" s="4">
        <v>3</v>
      </c>
      <c r="N168" s="15" t="s">
        <v>8</v>
      </c>
      <c r="O168" s="665">
        <v>11.508983735545618</v>
      </c>
      <c r="P168" s="285">
        <f>INDEX(Калькулятор!$H$46:$BF$46,MATCH(K168,Калькулятор!$H$41:$BF$41,0))</f>
        <v>471.41606673373872</v>
      </c>
      <c r="Q168" s="672">
        <v>17614.444665134026</v>
      </c>
      <c r="R168" s="672">
        <v>15484.665145333338</v>
      </c>
      <c r="S168" s="673">
        <f t="shared" si="33"/>
        <v>33099.109810467366</v>
      </c>
      <c r="T168" s="3" t="str">
        <f t="shared" si="39"/>
        <v>Wtherm</v>
      </c>
      <c r="U168" s="4" t="s">
        <v>7</v>
      </c>
      <c r="V168" s="16" t="s">
        <v>79</v>
      </c>
      <c r="W168" s="4" t="s">
        <v>7</v>
      </c>
      <c r="X168" s="4">
        <v>90</v>
      </c>
      <c r="Y168" s="4" t="s">
        <v>7</v>
      </c>
      <c r="Z168" s="4">
        <v>340</v>
      </c>
      <c r="AA168" s="4" t="s">
        <v>7</v>
      </c>
      <c r="AB168" s="6">
        <v>1300</v>
      </c>
      <c r="AC168" s="4" t="s">
        <v>7</v>
      </c>
      <c r="AD168" s="4">
        <v>3</v>
      </c>
      <c r="AE168" s="15" t="s">
        <v>8</v>
      </c>
      <c r="AF168" s="665">
        <v>11.881559807545621</v>
      </c>
      <c r="AG168" s="285">
        <f>INDEX(Калькулятор!$H$53:$BF$53,MATCH(AB168,Калькулятор!$H$41:$BF$41,0))</f>
        <v>678.31150228837305</v>
      </c>
      <c r="AH168" s="672">
        <v>18082.914281093166</v>
      </c>
      <c r="AI168" s="672">
        <v>15484.665145333338</v>
      </c>
      <c r="AJ168" s="673">
        <f t="shared" si="37"/>
        <v>33567.579426426506</v>
      </c>
      <c r="AK168" s="3" t="str">
        <f t="shared" si="40"/>
        <v>Wtherm</v>
      </c>
      <c r="AL168" s="4" t="s">
        <v>7</v>
      </c>
      <c r="AM168" s="16" t="s">
        <v>79</v>
      </c>
      <c r="AN168" s="4" t="s">
        <v>7</v>
      </c>
      <c r="AO168" s="4">
        <v>110</v>
      </c>
      <c r="AP168" s="4" t="s">
        <v>7</v>
      </c>
      <c r="AQ168" s="4">
        <v>340</v>
      </c>
      <c r="AR168" s="4" t="s">
        <v>7</v>
      </c>
      <c r="AS168" s="6">
        <v>1300</v>
      </c>
      <c r="AT168" s="4" t="s">
        <v>7</v>
      </c>
      <c r="AU168" s="4">
        <v>3</v>
      </c>
      <c r="AV168" s="15" t="s">
        <v>8</v>
      </c>
      <c r="AW168" s="665">
        <v>12.378327903545618</v>
      </c>
      <c r="AX168" s="285">
        <f>INDEX(Калькулятор!$H$60:$BF$60,MATCH(AS168,Калькулятор!$H$41:$BF$41,0))</f>
        <v>799.86260199457081</v>
      </c>
      <c r="AY168" s="672">
        <v>18737.727935705345</v>
      </c>
      <c r="AZ168" s="672">
        <v>15484.665145333338</v>
      </c>
      <c r="BA168" s="673">
        <f t="shared" si="34"/>
        <v>34222.393081038681</v>
      </c>
      <c r="BB168" s="3" t="str">
        <f t="shared" si="41"/>
        <v>Wtherm</v>
      </c>
      <c r="BC168" s="4" t="s">
        <v>7</v>
      </c>
      <c r="BD168" s="16" t="s">
        <v>79</v>
      </c>
      <c r="BE168" s="4" t="s">
        <v>7</v>
      </c>
      <c r="BF168" s="4">
        <v>140</v>
      </c>
      <c r="BG168" s="4" t="s">
        <v>7</v>
      </c>
      <c r="BH168" s="4">
        <v>340</v>
      </c>
      <c r="BI168" s="4" t="s">
        <v>7</v>
      </c>
      <c r="BJ168" s="6">
        <v>1300</v>
      </c>
      <c r="BK168" s="4" t="s">
        <v>7</v>
      </c>
      <c r="BL168" s="4">
        <v>6</v>
      </c>
      <c r="BM168" s="14" t="s">
        <v>12</v>
      </c>
      <c r="BN168" s="665">
        <v>15.014480699237906</v>
      </c>
      <c r="BO168" s="285">
        <f>INDEX(Калькулятор!$H$67:$BF$67,MATCH(BJ168,Калькулятор!$H$41:$BF$41,0))</f>
        <v>1116.1304570029217</v>
      </c>
      <c r="BP168" s="672">
        <v>27969.541109053531</v>
      </c>
      <c r="BQ168" s="672">
        <v>15484.665145333338</v>
      </c>
      <c r="BR168" s="673">
        <f t="shared" si="35"/>
        <v>43454.206254386867</v>
      </c>
      <c r="BS168" s="3" t="str">
        <f t="shared" si="42"/>
        <v>Wtherm</v>
      </c>
      <c r="BT168" s="4" t="s">
        <v>7</v>
      </c>
      <c r="BU168" s="16" t="s">
        <v>79</v>
      </c>
      <c r="BV168" s="4" t="s">
        <v>7</v>
      </c>
      <c r="BW168" s="4">
        <v>180</v>
      </c>
      <c r="BX168" s="4" t="s">
        <v>7</v>
      </c>
      <c r="BY168" s="4">
        <v>340</v>
      </c>
      <c r="BZ168" s="4" t="s">
        <v>7</v>
      </c>
      <c r="CA168" s="6">
        <v>1300</v>
      </c>
      <c r="CB168" s="4" t="s">
        <v>7</v>
      </c>
      <c r="CC168" s="4">
        <v>6</v>
      </c>
      <c r="CD168" s="14" t="s">
        <v>12</v>
      </c>
      <c r="CE168" s="665">
        <v>16.008016891237904</v>
      </c>
      <c r="CF168" s="285">
        <f>INDEX(Калькулятор!$H$81:$BF$81,MATCH(CA168,Калькулятор!$H$41:$BF$41,0))</f>
        <v>1278.0561191587869</v>
      </c>
      <c r="CG168" s="672">
        <v>29248.980918277895</v>
      </c>
      <c r="CH168" s="672">
        <v>15484.665145333338</v>
      </c>
      <c r="CI168" s="673">
        <f t="shared" si="36"/>
        <v>44733.646063611232</v>
      </c>
    </row>
    <row r="169" spans="2:87" ht="16.5" thickBot="1" x14ac:dyDescent="0.3">
      <c r="B169" s="846"/>
      <c r="C169" s="3" t="str">
        <f t="shared" si="38"/>
        <v>Wtherm</v>
      </c>
      <c r="D169" s="4" t="s">
        <v>7</v>
      </c>
      <c r="E169" s="16" t="s">
        <v>79</v>
      </c>
      <c r="F169" s="4" t="s">
        <v>7</v>
      </c>
      <c r="G169" s="4">
        <v>75</v>
      </c>
      <c r="H169" s="4" t="s">
        <v>7</v>
      </c>
      <c r="I169" s="4">
        <v>340</v>
      </c>
      <c r="J169" s="4" t="s">
        <v>7</v>
      </c>
      <c r="K169" s="6">
        <v>1350</v>
      </c>
      <c r="L169" s="4" t="s">
        <v>7</v>
      </c>
      <c r="M169" s="4">
        <v>3</v>
      </c>
      <c r="N169" s="15" t="s">
        <v>8</v>
      </c>
      <c r="O169" s="665">
        <v>12.063094236470809</v>
      </c>
      <c r="P169" s="285">
        <f>INDEX(Калькулятор!$H$46:$BF$46,MATCH(K169,Калькулятор!$H$41:$BF$41,0))</f>
        <v>496.22743866709339</v>
      </c>
      <c r="Q169" s="672">
        <v>18405.385790586311</v>
      </c>
      <c r="R169" s="672">
        <v>16240.144638538464</v>
      </c>
      <c r="S169" s="673">
        <f t="shared" si="33"/>
        <v>34645.530429124774</v>
      </c>
      <c r="T169" s="3" t="str">
        <f t="shared" si="39"/>
        <v>Wtherm</v>
      </c>
      <c r="U169" s="4" t="s">
        <v>7</v>
      </c>
      <c r="V169" s="16" t="s">
        <v>79</v>
      </c>
      <c r="W169" s="4" t="s">
        <v>7</v>
      </c>
      <c r="X169" s="4">
        <v>90</v>
      </c>
      <c r="Y169" s="4" t="s">
        <v>7</v>
      </c>
      <c r="Z169" s="4">
        <v>340</v>
      </c>
      <c r="AA169" s="4" t="s">
        <v>7</v>
      </c>
      <c r="AB169" s="6">
        <v>1350</v>
      </c>
      <c r="AC169" s="4" t="s">
        <v>7</v>
      </c>
      <c r="AD169" s="4">
        <v>3</v>
      </c>
      <c r="AE169" s="15" t="s">
        <v>8</v>
      </c>
      <c r="AF169" s="665">
        <v>12.476295942470809</v>
      </c>
      <c r="AG169" s="285">
        <f>INDEX(Калькулятор!$H$53:$BF$53,MATCH(AB169,Калькулятор!$H$41:$BF$41,0))</f>
        <v>714.01210767197165</v>
      </c>
      <c r="AH169" s="672">
        <v>18924.788245643322</v>
      </c>
      <c r="AI169" s="672">
        <v>16240.144638538464</v>
      </c>
      <c r="AJ169" s="673">
        <f t="shared" si="37"/>
        <v>35164.932884181784</v>
      </c>
      <c r="AK169" s="3" t="str">
        <f t="shared" si="40"/>
        <v>Wtherm</v>
      </c>
      <c r="AL169" s="4" t="s">
        <v>7</v>
      </c>
      <c r="AM169" s="16" t="s">
        <v>79</v>
      </c>
      <c r="AN169" s="4" t="s">
        <v>7</v>
      </c>
      <c r="AO169" s="4">
        <v>110</v>
      </c>
      <c r="AP169" s="4" t="s">
        <v>7</v>
      </c>
      <c r="AQ169" s="4">
        <v>340</v>
      </c>
      <c r="AR169" s="4" t="s">
        <v>7</v>
      </c>
      <c r="AS169" s="6">
        <v>1350</v>
      </c>
      <c r="AT169" s="4" t="s">
        <v>7</v>
      </c>
      <c r="AU169" s="4">
        <v>3</v>
      </c>
      <c r="AV169" s="15" t="s">
        <v>8</v>
      </c>
      <c r="AW169" s="665">
        <v>13.027231550470811</v>
      </c>
      <c r="AX169" s="285">
        <f>INDEX(Калькулятор!$H$60:$BF$60,MATCH(AS169,Калькулятор!$H$41:$BF$41,0))</f>
        <v>841.96063367849558</v>
      </c>
      <c r="AY169" s="672">
        <v>19647.512352386002</v>
      </c>
      <c r="AZ169" s="672">
        <v>16240.144638538464</v>
      </c>
      <c r="BA169" s="673">
        <f t="shared" si="34"/>
        <v>35887.656990924464</v>
      </c>
      <c r="BB169" s="3" t="str">
        <f t="shared" si="41"/>
        <v>Wtherm</v>
      </c>
      <c r="BC169" s="4" t="s">
        <v>7</v>
      </c>
      <c r="BD169" s="16" t="s">
        <v>79</v>
      </c>
      <c r="BE169" s="4" t="s">
        <v>7</v>
      </c>
      <c r="BF169" s="4">
        <v>140</v>
      </c>
      <c r="BG169" s="4" t="s">
        <v>7</v>
      </c>
      <c r="BH169" s="4">
        <v>340</v>
      </c>
      <c r="BI169" s="4" t="s">
        <v>7</v>
      </c>
      <c r="BJ169" s="6">
        <v>1350</v>
      </c>
      <c r="BK169" s="4" t="s">
        <v>7</v>
      </c>
      <c r="BL169" s="4">
        <v>6</v>
      </c>
      <c r="BM169" s="14" t="s">
        <v>12</v>
      </c>
      <c r="BN169" s="665">
        <v>15.828440874526233</v>
      </c>
      <c r="BO169" s="285">
        <f>INDEX(Калькулятор!$H$67:$BF$67,MATCH(BJ169,Калькулятор!$H$41:$BF$41,0))</f>
        <v>1174.8741652662334</v>
      </c>
      <c r="BP169" s="672">
        <v>29354.825360775052</v>
      </c>
      <c r="BQ169" s="672">
        <v>16240.144638538464</v>
      </c>
      <c r="BR169" s="673">
        <f t="shared" si="35"/>
        <v>45594.969999313515</v>
      </c>
      <c r="BS169" s="3" t="str">
        <f t="shared" si="42"/>
        <v>Wtherm</v>
      </c>
      <c r="BT169" s="4" t="s">
        <v>7</v>
      </c>
      <c r="BU169" s="16" t="s">
        <v>79</v>
      </c>
      <c r="BV169" s="4" t="s">
        <v>7</v>
      </c>
      <c r="BW169" s="4">
        <v>180</v>
      </c>
      <c r="BX169" s="4" t="s">
        <v>7</v>
      </c>
      <c r="BY169" s="4">
        <v>340</v>
      </c>
      <c r="BZ169" s="4" t="s">
        <v>7</v>
      </c>
      <c r="CA169" s="6">
        <v>1350</v>
      </c>
      <c r="CB169" s="4" t="s">
        <v>7</v>
      </c>
      <c r="CC169" s="4">
        <v>6</v>
      </c>
      <c r="CD169" s="14" t="s">
        <v>12</v>
      </c>
      <c r="CE169" s="665">
        <v>16.930312090526236</v>
      </c>
      <c r="CF169" s="285">
        <f>INDEX(Калькулятор!$H$81:$BF$81,MATCH(CA169,Калькулятор!$H$41:$BF$41,0))</f>
        <v>1345.3222306934599</v>
      </c>
      <c r="CG169" s="672">
        <v>30785.17982426042</v>
      </c>
      <c r="CH169" s="672">
        <v>16240.144638538464</v>
      </c>
      <c r="CI169" s="673">
        <f t="shared" si="36"/>
        <v>47025.324462798882</v>
      </c>
    </row>
    <row r="170" spans="2:87" ht="16.5" thickBot="1" x14ac:dyDescent="0.3">
      <c r="B170" s="846"/>
      <c r="C170" s="3" t="str">
        <f t="shared" si="38"/>
        <v>Wtherm</v>
      </c>
      <c r="D170" s="4" t="s">
        <v>7</v>
      </c>
      <c r="E170" s="16" t="s">
        <v>79</v>
      </c>
      <c r="F170" s="4" t="s">
        <v>7</v>
      </c>
      <c r="G170" s="4">
        <v>75</v>
      </c>
      <c r="H170" s="4" t="s">
        <v>7</v>
      </c>
      <c r="I170" s="4">
        <v>340</v>
      </c>
      <c r="J170" s="4" t="s">
        <v>7</v>
      </c>
      <c r="K170" s="6">
        <v>1400</v>
      </c>
      <c r="L170" s="4" t="s">
        <v>7</v>
      </c>
      <c r="M170" s="4">
        <v>3</v>
      </c>
      <c r="N170" s="15" t="s">
        <v>8</v>
      </c>
      <c r="O170" s="665">
        <v>12.450658294715998</v>
      </c>
      <c r="P170" s="285">
        <f>INDEX(Калькулятор!$H$46:$BF$46,MATCH(K170,Калькулятор!$H$41:$BF$41,0))</f>
        <v>521.03881060044807</v>
      </c>
      <c r="Q170" s="672">
        <v>18996.338634377258</v>
      </c>
      <c r="R170" s="672">
        <v>16765.624131743592</v>
      </c>
      <c r="S170" s="673">
        <f t="shared" si="33"/>
        <v>35761.962766120851</v>
      </c>
      <c r="T170" s="3" t="str">
        <f t="shared" si="39"/>
        <v>Wtherm</v>
      </c>
      <c r="U170" s="4" t="s">
        <v>7</v>
      </c>
      <c r="V170" s="16" t="s">
        <v>79</v>
      </c>
      <c r="W170" s="4" t="s">
        <v>7</v>
      </c>
      <c r="X170" s="4">
        <v>90</v>
      </c>
      <c r="Y170" s="4" t="s">
        <v>7</v>
      </c>
      <c r="Z170" s="4">
        <v>340</v>
      </c>
      <c r="AA170" s="4" t="s">
        <v>7</v>
      </c>
      <c r="AB170" s="6">
        <v>1400</v>
      </c>
      <c r="AC170" s="4" t="s">
        <v>7</v>
      </c>
      <c r="AD170" s="4">
        <v>3</v>
      </c>
      <c r="AE170" s="15" t="s">
        <v>8</v>
      </c>
      <c r="AF170" s="665">
        <v>12.873374200715999</v>
      </c>
      <c r="AG170" s="285">
        <f>INDEX(Калькулятор!$H$53:$BF$53,MATCH(AB170,Калькулятор!$H$41:$BF$41,0))</f>
        <v>749.71271305557025</v>
      </c>
      <c r="AH170" s="672">
        <v>19527.669154796768</v>
      </c>
      <c r="AI170" s="672">
        <v>16765.624131743592</v>
      </c>
      <c r="AJ170" s="673">
        <f t="shared" si="37"/>
        <v>36293.293286540356</v>
      </c>
      <c r="AK170" s="3" t="str">
        <f t="shared" si="40"/>
        <v>Wtherm</v>
      </c>
      <c r="AL170" s="4" t="s">
        <v>7</v>
      </c>
      <c r="AM170" s="16" t="s">
        <v>79</v>
      </c>
      <c r="AN170" s="4" t="s">
        <v>7</v>
      </c>
      <c r="AO170" s="4">
        <v>110</v>
      </c>
      <c r="AP170" s="4" t="s">
        <v>7</v>
      </c>
      <c r="AQ170" s="4">
        <v>340</v>
      </c>
      <c r="AR170" s="4" t="s">
        <v>7</v>
      </c>
      <c r="AS170" s="6">
        <v>1400</v>
      </c>
      <c r="AT170" s="4" t="s">
        <v>7</v>
      </c>
      <c r="AU170" s="4">
        <v>3</v>
      </c>
      <c r="AV170" s="15" t="s">
        <v>8</v>
      </c>
      <c r="AW170" s="665">
        <v>13.436995408715999</v>
      </c>
      <c r="AX170" s="285">
        <f>INDEX(Калькулятор!$H$60:$BF$60,MATCH(AS170,Калькулятор!$H$41:$BF$41,0))</f>
        <v>884.05866536242036</v>
      </c>
      <c r="AY170" s="672">
        <v>20266.297348689455</v>
      </c>
      <c r="AZ170" s="672">
        <v>16765.624131743592</v>
      </c>
      <c r="BA170" s="673">
        <f t="shared" si="34"/>
        <v>37031.921480433048</v>
      </c>
      <c r="BB170" s="3" t="str">
        <f t="shared" si="41"/>
        <v>Wtherm</v>
      </c>
      <c r="BC170" s="4" t="s">
        <v>7</v>
      </c>
      <c r="BD170" s="16" t="s">
        <v>79</v>
      </c>
      <c r="BE170" s="4" t="s">
        <v>7</v>
      </c>
      <c r="BF170" s="4">
        <v>140</v>
      </c>
      <c r="BG170" s="4" t="s">
        <v>7</v>
      </c>
      <c r="BH170" s="4">
        <v>340</v>
      </c>
      <c r="BI170" s="4" t="s">
        <v>7</v>
      </c>
      <c r="BJ170" s="6">
        <v>1400</v>
      </c>
      <c r="BK170" s="4" t="s">
        <v>7</v>
      </c>
      <c r="BL170" s="4">
        <v>6</v>
      </c>
      <c r="BM170" s="14" t="s">
        <v>12</v>
      </c>
      <c r="BN170" s="665">
        <v>16.341038393134561</v>
      </c>
      <c r="BO170" s="285">
        <f>INDEX(Калькулятор!$H$67:$BF$67,MATCH(BJ170,Калькулятор!$H$41:$BF$41,0))</f>
        <v>1233.617873529545</v>
      </c>
      <c r="BP170" s="672">
        <v>30371.100644648614</v>
      </c>
      <c r="BQ170" s="672">
        <v>16765.624131743592</v>
      </c>
      <c r="BR170" s="673">
        <f t="shared" si="35"/>
        <v>47136.724776392206</v>
      </c>
      <c r="BS170" s="3" t="str">
        <f t="shared" si="42"/>
        <v>Wtherm</v>
      </c>
      <c r="BT170" s="4" t="s">
        <v>7</v>
      </c>
      <c r="BU170" s="16" t="s">
        <v>79</v>
      </c>
      <c r="BV170" s="4" t="s">
        <v>7</v>
      </c>
      <c r="BW170" s="4">
        <v>180</v>
      </c>
      <c r="BX170" s="4" t="s">
        <v>7</v>
      </c>
      <c r="BY170" s="4">
        <v>340</v>
      </c>
      <c r="BZ170" s="4" t="s">
        <v>7</v>
      </c>
      <c r="CA170" s="6">
        <v>1400</v>
      </c>
      <c r="CB170" s="4" t="s">
        <v>7</v>
      </c>
      <c r="CC170" s="4">
        <v>6</v>
      </c>
      <c r="CD170" s="14" t="s">
        <v>12</v>
      </c>
      <c r="CE170" s="665">
        <v>17.468280809134562</v>
      </c>
      <c r="CF170" s="285">
        <f>INDEX(Калькулятор!$H$81:$BF$81,MATCH(CA170,Калькулятор!$H$41:$BF$41,0))</f>
        <v>1412.5883422281329</v>
      </c>
      <c r="CG170" s="672">
        <v>31833.263282433978</v>
      </c>
      <c r="CH170" s="672">
        <v>16765.624131743592</v>
      </c>
      <c r="CI170" s="673">
        <f t="shared" si="36"/>
        <v>48598.887414177574</v>
      </c>
    </row>
    <row r="171" spans="2:87" ht="16.5" thickBot="1" x14ac:dyDescent="0.3">
      <c r="B171" s="846"/>
      <c r="C171" s="3" t="str">
        <f t="shared" si="38"/>
        <v>Wtherm</v>
      </c>
      <c r="D171" s="4" t="s">
        <v>7</v>
      </c>
      <c r="E171" s="16" t="s">
        <v>79</v>
      </c>
      <c r="F171" s="4" t="s">
        <v>7</v>
      </c>
      <c r="G171" s="4">
        <v>75</v>
      </c>
      <c r="H171" s="4" t="s">
        <v>7</v>
      </c>
      <c r="I171" s="4">
        <v>340</v>
      </c>
      <c r="J171" s="4" t="s">
        <v>7</v>
      </c>
      <c r="K171" s="6">
        <v>1450</v>
      </c>
      <c r="L171" s="4" t="s">
        <v>7</v>
      </c>
      <c r="M171" s="4">
        <v>3</v>
      </c>
      <c r="N171" s="15" t="s">
        <v>8</v>
      </c>
      <c r="O171" s="665">
        <v>12.838222352961187</v>
      </c>
      <c r="P171" s="285">
        <f>INDEX(Калькулятор!$H$46:$BF$46,MATCH(K171,Калькулятор!$H$41:$BF$41,0))</f>
        <v>545.85018253380281</v>
      </c>
      <c r="Q171" s="672">
        <v>19587.291478168205</v>
      </c>
      <c r="R171" s="672">
        <v>17291.103624948722</v>
      </c>
      <c r="S171" s="673">
        <f t="shared" si="33"/>
        <v>36878.395103116927</v>
      </c>
      <c r="T171" s="3" t="str">
        <f t="shared" si="39"/>
        <v>Wtherm</v>
      </c>
      <c r="U171" s="4" t="s">
        <v>7</v>
      </c>
      <c r="V171" s="16" t="s">
        <v>79</v>
      </c>
      <c r="W171" s="4" t="s">
        <v>7</v>
      </c>
      <c r="X171" s="4">
        <v>90</v>
      </c>
      <c r="Y171" s="4" t="s">
        <v>7</v>
      </c>
      <c r="Z171" s="4">
        <v>340</v>
      </c>
      <c r="AA171" s="4" t="s">
        <v>7</v>
      </c>
      <c r="AB171" s="6">
        <v>1450</v>
      </c>
      <c r="AC171" s="4" t="s">
        <v>7</v>
      </c>
      <c r="AD171" s="4">
        <v>3</v>
      </c>
      <c r="AE171" s="15" t="s">
        <v>8</v>
      </c>
      <c r="AF171" s="665">
        <v>13.270452458961186</v>
      </c>
      <c r="AG171" s="285">
        <f>INDEX(Калькулятор!$H$53:$BF$53,MATCH(AB171,Калькулятор!$H$41:$BF$41,0))</f>
        <v>785.41331843916885</v>
      </c>
      <c r="AH171" s="672">
        <v>20130.550063950221</v>
      </c>
      <c r="AI171" s="672">
        <v>17291.103624948722</v>
      </c>
      <c r="AJ171" s="673">
        <f t="shared" si="37"/>
        <v>37421.653688898943</v>
      </c>
      <c r="AK171" s="3" t="str">
        <f t="shared" si="40"/>
        <v>Wtherm</v>
      </c>
      <c r="AL171" s="4" t="s">
        <v>7</v>
      </c>
      <c r="AM171" s="16" t="s">
        <v>79</v>
      </c>
      <c r="AN171" s="4" t="s">
        <v>7</v>
      </c>
      <c r="AO171" s="4">
        <v>110</v>
      </c>
      <c r="AP171" s="4" t="s">
        <v>7</v>
      </c>
      <c r="AQ171" s="4">
        <v>340</v>
      </c>
      <c r="AR171" s="4" t="s">
        <v>7</v>
      </c>
      <c r="AS171" s="6">
        <v>1450</v>
      </c>
      <c r="AT171" s="4" t="s">
        <v>7</v>
      </c>
      <c r="AU171" s="4">
        <v>3</v>
      </c>
      <c r="AV171" s="15" t="s">
        <v>8</v>
      </c>
      <c r="AW171" s="665">
        <v>13.846759266961188</v>
      </c>
      <c r="AX171" s="285">
        <f>INDEX(Калькулятор!$H$60:$BF$60,MATCH(AS171,Калькулятор!$H$41:$BF$41,0))</f>
        <v>926.15669704634524</v>
      </c>
      <c r="AY171" s="672">
        <v>20885.082344992901</v>
      </c>
      <c r="AZ171" s="672">
        <v>17291.103624948722</v>
      </c>
      <c r="BA171" s="673">
        <f t="shared" si="34"/>
        <v>38176.185969941624</v>
      </c>
      <c r="BB171" s="3" t="str">
        <f t="shared" si="41"/>
        <v>Wtherm</v>
      </c>
      <c r="BC171" s="4" t="s">
        <v>7</v>
      </c>
      <c r="BD171" s="16" t="s">
        <v>79</v>
      </c>
      <c r="BE171" s="4" t="s">
        <v>7</v>
      </c>
      <c r="BF171" s="4">
        <v>140</v>
      </c>
      <c r="BG171" s="4" t="s">
        <v>7</v>
      </c>
      <c r="BH171" s="4">
        <v>340</v>
      </c>
      <c r="BI171" s="4" t="s">
        <v>7</v>
      </c>
      <c r="BJ171" s="6">
        <v>1450</v>
      </c>
      <c r="BK171" s="4" t="s">
        <v>7</v>
      </c>
      <c r="BL171" s="4">
        <v>6</v>
      </c>
      <c r="BM171" s="14" t="s">
        <v>12</v>
      </c>
      <c r="BN171" s="665">
        <v>16.853635911742888</v>
      </c>
      <c r="BO171" s="285">
        <f>INDEX(Калькулятор!$H$67:$BF$67,MATCH(BJ171,Калькулятор!$H$41:$BF$41,0))</f>
        <v>1292.3615817928569</v>
      </c>
      <c r="BP171" s="672">
        <v>31387.375928522175</v>
      </c>
      <c r="BQ171" s="672">
        <v>17291.103624948722</v>
      </c>
      <c r="BR171" s="673">
        <f t="shared" si="35"/>
        <v>48678.479553470897</v>
      </c>
      <c r="BS171" s="3" t="str">
        <f t="shared" si="42"/>
        <v>Wtherm</v>
      </c>
      <c r="BT171" s="4" t="s">
        <v>7</v>
      </c>
      <c r="BU171" s="16" t="s">
        <v>79</v>
      </c>
      <c r="BV171" s="4" t="s">
        <v>7</v>
      </c>
      <c r="BW171" s="4">
        <v>180</v>
      </c>
      <c r="BX171" s="4" t="s">
        <v>7</v>
      </c>
      <c r="BY171" s="4">
        <v>340</v>
      </c>
      <c r="BZ171" s="4" t="s">
        <v>7</v>
      </c>
      <c r="CA171" s="6">
        <v>1450</v>
      </c>
      <c r="CB171" s="4" t="s">
        <v>7</v>
      </c>
      <c r="CC171" s="4">
        <v>6</v>
      </c>
      <c r="CD171" s="14" t="s">
        <v>12</v>
      </c>
      <c r="CE171" s="665">
        <v>18.006249527742888</v>
      </c>
      <c r="CF171" s="285">
        <f>INDEX(Калькулятор!$H$81:$BF$81,MATCH(CA171,Калькулятор!$H$41:$BF$41,0))</f>
        <v>1479.8544537628061</v>
      </c>
      <c r="CG171" s="672">
        <v>32881.346740607536</v>
      </c>
      <c r="CH171" s="672">
        <v>17291.103624948722</v>
      </c>
      <c r="CI171" s="673">
        <f t="shared" si="36"/>
        <v>50172.450365556258</v>
      </c>
    </row>
    <row r="172" spans="2:87" ht="16.5" thickBot="1" x14ac:dyDescent="0.3">
      <c r="B172" s="846"/>
      <c r="C172" s="3" t="str">
        <f t="shared" si="38"/>
        <v>Wtherm</v>
      </c>
      <c r="D172" s="4" t="s">
        <v>7</v>
      </c>
      <c r="E172" s="16" t="s">
        <v>79</v>
      </c>
      <c r="F172" s="4" t="s">
        <v>7</v>
      </c>
      <c r="G172" s="4">
        <v>75</v>
      </c>
      <c r="H172" s="4" t="s">
        <v>7</v>
      </c>
      <c r="I172" s="4">
        <v>340</v>
      </c>
      <c r="J172" s="4" t="s">
        <v>7</v>
      </c>
      <c r="K172" s="6">
        <v>1500</v>
      </c>
      <c r="L172" s="4" t="s">
        <v>7</v>
      </c>
      <c r="M172" s="4">
        <v>3</v>
      </c>
      <c r="N172" s="15" t="s">
        <v>8</v>
      </c>
      <c r="O172" s="665">
        <v>13.225786411206377</v>
      </c>
      <c r="P172" s="285">
        <f>INDEX(Калькулятор!$H$46:$BF$46,MATCH(K172,Калькулятор!$H$41:$BF$41,0))</f>
        <v>570.66155446715732</v>
      </c>
      <c r="Q172" s="672">
        <v>20188.209301959159</v>
      </c>
      <c r="R172" s="672">
        <v>17816.583118153852</v>
      </c>
      <c r="S172" s="673">
        <f t="shared" si="33"/>
        <v>38004.792420113008</v>
      </c>
      <c r="T172" s="3" t="str">
        <f t="shared" si="39"/>
        <v>Wtherm</v>
      </c>
      <c r="U172" s="4" t="s">
        <v>7</v>
      </c>
      <c r="V172" s="16" t="s">
        <v>79</v>
      </c>
      <c r="W172" s="4" t="s">
        <v>7</v>
      </c>
      <c r="X172" s="4">
        <v>90</v>
      </c>
      <c r="Y172" s="4" t="s">
        <v>7</v>
      </c>
      <c r="Z172" s="4">
        <v>340</v>
      </c>
      <c r="AA172" s="4" t="s">
        <v>7</v>
      </c>
      <c r="AB172" s="6">
        <v>1500</v>
      </c>
      <c r="AC172" s="4" t="s">
        <v>7</v>
      </c>
      <c r="AD172" s="4">
        <v>3</v>
      </c>
      <c r="AE172" s="15" t="s">
        <v>8</v>
      </c>
      <c r="AF172" s="665">
        <v>13.667530717206375</v>
      </c>
      <c r="AG172" s="285">
        <f>INDEX(Калькулятор!$H$53:$BF$53,MATCH(AB172,Калькулятор!$H$41:$BF$41,0))</f>
        <v>821.11392382276733</v>
      </c>
      <c r="AH172" s="672">
        <v>20743.75613310367</v>
      </c>
      <c r="AI172" s="672">
        <v>17816.583118153852</v>
      </c>
      <c r="AJ172" s="673">
        <f t="shared" si="37"/>
        <v>38560.339251257523</v>
      </c>
      <c r="AK172" s="3" t="str">
        <f t="shared" si="40"/>
        <v>Wtherm</v>
      </c>
      <c r="AL172" s="4" t="s">
        <v>7</v>
      </c>
      <c r="AM172" s="16" t="s">
        <v>79</v>
      </c>
      <c r="AN172" s="4" t="s">
        <v>7</v>
      </c>
      <c r="AO172" s="4">
        <v>110</v>
      </c>
      <c r="AP172" s="4" t="s">
        <v>7</v>
      </c>
      <c r="AQ172" s="4">
        <v>340</v>
      </c>
      <c r="AR172" s="4" t="s">
        <v>7</v>
      </c>
      <c r="AS172" s="6">
        <v>1500</v>
      </c>
      <c r="AT172" s="4" t="s">
        <v>7</v>
      </c>
      <c r="AU172" s="4">
        <v>3</v>
      </c>
      <c r="AV172" s="15" t="s">
        <v>8</v>
      </c>
      <c r="AW172" s="665">
        <v>14.256523125206376</v>
      </c>
      <c r="AX172" s="285">
        <f>INDEX(Калькулятор!$H$60:$BF$60,MATCH(AS172,Калькулятор!$H$41:$BF$41,0))</f>
        <v>968.25472873026979</v>
      </c>
      <c r="AY172" s="672">
        <v>21514.672741296352</v>
      </c>
      <c r="AZ172" s="672">
        <v>17816.583118153852</v>
      </c>
      <c r="BA172" s="673">
        <f t="shared" si="34"/>
        <v>39331.255859450204</v>
      </c>
      <c r="BB172" s="3" t="str">
        <f t="shared" si="41"/>
        <v>Wtherm</v>
      </c>
      <c r="BC172" s="4" t="s">
        <v>7</v>
      </c>
      <c r="BD172" s="16" t="s">
        <v>79</v>
      </c>
      <c r="BE172" s="4" t="s">
        <v>7</v>
      </c>
      <c r="BF172" s="4">
        <v>140</v>
      </c>
      <c r="BG172" s="4" t="s">
        <v>7</v>
      </c>
      <c r="BH172" s="4">
        <v>340</v>
      </c>
      <c r="BI172" s="4" t="s">
        <v>7</v>
      </c>
      <c r="BJ172" s="6">
        <v>1500</v>
      </c>
      <c r="BK172" s="4" t="s">
        <v>7</v>
      </c>
      <c r="BL172" s="4">
        <v>6</v>
      </c>
      <c r="BM172" s="14" t="s">
        <v>12</v>
      </c>
      <c r="BN172" s="665">
        <v>17.366233430351215</v>
      </c>
      <c r="BO172" s="285">
        <f>INDEX(Калькулятор!$H$67:$BF$67,MATCH(BJ172,Калькулятор!$H$41:$BF$41,0))</f>
        <v>1351.1052900561683</v>
      </c>
      <c r="BP172" s="672">
        <v>32415.176972395733</v>
      </c>
      <c r="BQ172" s="672">
        <v>17816.583118153852</v>
      </c>
      <c r="BR172" s="673">
        <f t="shared" si="35"/>
        <v>50231.760090549586</v>
      </c>
      <c r="BS172" s="3" t="str">
        <f t="shared" si="42"/>
        <v>Wtherm</v>
      </c>
      <c r="BT172" s="4" t="s">
        <v>7</v>
      </c>
      <c r="BU172" s="16" t="s">
        <v>79</v>
      </c>
      <c r="BV172" s="4" t="s">
        <v>7</v>
      </c>
      <c r="BW172" s="4">
        <v>180</v>
      </c>
      <c r="BX172" s="4" t="s">
        <v>7</v>
      </c>
      <c r="BY172" s="4">
        <v>340</v>
      </c>
      <c r="BZ172" s="4" t="s">
        <v>7</v>
      </c>
      <c r="CA172" s="6">
        <v>1500</v>
      </c>
      <c r="CB172" s="4" t="s">
        <v>7</v>
      </c>
      <c r="CC172" s="4">
        <v>6</v>
      </c>
      <c r="CD172" s="14" t="s">
        <v>12</v>
      </c>
      <c r="CE172" s="665">
        <v>18.544218246351218</v>
      </c>
      <c r="CF172" s="285">
        <f>INDEX(Калькулятор!$H$81:$BF$81,MATCH(CA172,Калькулятор!$H$41:$BF$41,0))</f>
        <v>1547.1205652974788</v>
      </c>
      <c r="CG172" s="672">
        <v>33941.916438781103</v>
      </c>
      <c r="CH172" s="672">
        <v>17816.583118153852</v>
      </c>
      <c r="CI172" s="673">
        <f t="shared" si="36"/>
        <v>51758.499556934956</v>
      </c>
    </row>
    <row r="173" spans="2:87" ht="16.5" thickBot="1" x14ac:dyDescent="0.3">
      <c r="B173" s="846"/>
      <c r="C173" s="3" t="str">
        <f t="shared" si="38"/>
        <v>Wtherm</v>
      </c>
      <c r="D173" s="4" t="s">
        <v>7</v>
      </c>
      <c r="E173" s="16" t="s">
        <v>79</v>
      </c>
      <c r="F173" s="4" t="s">
        <v>7</v>
      </c>
      <c r="G173" s="4">
        <v>75</v>
      </c>
      <c r="H173" s="4" t="s">
        <v>7</v>
      </c>
      <c r="I173" s="4">
        <v>340</v>
      </c>
      <c r="J173" s="4" t="s">
        <v>7</v>
      </c>
      <c r="K173" s="6">
        <v>1550</v>
      </c>
      <c r="L173" s="4" t="s">
        <v>7</v>
      </c>
      <c r="M173" s="4">
        <v>3</v>
      </c>
      <c r="N173" s="15" t="s">
        <v>8</v>
      </c>
      <c r="O173" s="665">
        <v>13.644458469451564</v>
      </c>
      <c r="P173" s="285">
        <f>INDEX(Калькулятор!$H$46:$BF$46,MATCH(K173,Калькулятор!$H$41:$BF$41,0))</f>
        <v>595.47292640051205</v>
      </c>
      <c r="Q173" s="672">
        <v>20779.162145750106</v>
      </c>
      <c r="R173" s="672">
        <v>18572.062611358979</v>
      </c>
      <c r="S173" s="673">
        <f t="shared" si="33"/>
        <v>39351.224757109085</v>
      </c>
      <c r="T173" s="3" t="str">
        <f t="shared" si="39"/>
        <v>Wtherm</v>
      </c>
      <c r="U173" s="4" t="s">
        <v>7</v>
      </c>
      <c r="V173" s="16" t="s">
        <v>79</v>
      </c>
      <c r="W173" s="4" t="s">
        <v>7</v>
      </c>
      <c r="X173" s="4">
        <v>90</v>
      </c>
      <c r="Y173" s="4" t="s">
        <v>7</v>
      </c>
      <c r="Z173" s="4">
        <v>340</v>
      </c>
      <c r="AA173" s="4" t="s">
        <v>7</v>
      </c>
      <c r="AB173" s="6">
        <v>1550</v>
      </c>
      <c r="AC173" s="4" t="s">
        <v>7</v>
      </c>
      <c r="AD173" s="4">
        <v>3</v>
      </c>
      <c r="AE173" s="15" t="s">
        <v>8</v>
      </c>
      <c r="AF173" s="665">
        <v>14.095716975451568</v>
      </c>
      <c r="AG173" s="285">
        <f>INDEX(Калькулятор!$H$53:$BF$53,MATCH(AB173,Калькулятор!$H$41:$BF$41,0))</f>
        <v>856.81452920636593</v>
      </c>
      <c r="AH173" s="672">
        <v>21346.63704225712</v>
      </c>
      <c r="AI173" s="672">
        <v>18572.062611358979</v>
      </c>
      <c r="AJ173" s="673">
        <f t="shared" si="37"/>
        <v>39918.699653616102</v>
      </c>
      <c r="AK173" s="3" t="str">
        <f t="shared" si="40"/>
        <v>Wtherm</v>
      </c>
      <c r="AL173" s="4" t="s">
        <v>7</v>
      </c>
      <c r="AM173" s="16" t="s">
        <v>79</v>
      </c>
      <c r="AN173" s="4" t="s">
        <v>7</v>
      </c>
      <c r="AO173" s="4">
        <v>110</v>
      </c>
      <c r="AP173" s="4" t="s">
        <v>7</v>
      </c>
      <c r="AQ173" s="4">
        <v>340</v>
      </c>
      <c r="AR173" s="4" t="s">
        <v>7</v>
      </c>
      <c r="AS173" s="6">
        <v>1550</v>
      </c>
      <c r="AT173" s="4" t="s">
        <v>7</v>
      </c>
      <c r="AU173" s="4">
        <v>3</v>
      </c>
      <c r="AV173" s="15" t="s">
        <v>8</v>
      </c>
      <c r="AW173" s="665">
        <v>14.697394983451566</v>
      </c>
      <c r="AX173" s="285">
        <f>INDEX(Калькулятор!$H$60:$BF$60,MATCH(AS173,Калькулятор!$H$41:$BF$41,0))</f>
        <v>1010.3527604141947</v>
      </c>
      <c r="AY173" s="672">
        <v>22133.457737599798</v>
      </c>
      <c r="AZ173" s="672">
        <v>18572.062611358979</v>
      </c>
      <c r="BA173" s="673">
        <f t="shared" si="34"/>
        <v>40705.520348958773</v>
      </c>
      <c r="BB173" s="3" t="str">
        <f t="shared" si="41"/>
        <v>Wtherm</v>
      </c>
      <c r="BC173" s="4" t="s">
        <v>7</v>
      </c>
      <c r="BD173" s="16" t="s">
        <v>79</v>
      </c>
      <c r="BE173" s="4" t="s">
        <v>7</v>
      </c>
      <c r="BF173" s="4">
        <v>140</v>
      </c>
      <c r="BG173" s="4" t="s">
        <v>7</v>
      </c>
      <c r="BH173" s="4">
        <v>340</v>
      </c>
      <c r="BI173" s="4" t="s">
        <v>7</v>
      </c>
      <c r="BJ173" s="6">
        <v>1550</v>
      </c>
      <c r="BK173" s="4" t="s">
        <v>7</v>
      </c>
      <c r="BL173" s="4">
        <v>6</v>
      </c>
      <c r="BM173" s="14" t="s">
        <v>12</v>
      </c>
      <c r="BN173" s="665">
        <v>17.909938948959542</v>
      </c>
      <c r="BO173" s="285">
        <f>INDEX(Калькулятор!$H$67:$BF$67,MATCH(BJ173,Калькулятор!$H$41:$BF$41,0))</f>
        <v>1409.84899831948</v>
      </c>
      <c r="BP173" s="672">
        <v>33431.452256269295</v>
      </c>
      <c r="BQ173" s="672">
        <v>18572.062611358979</v>
      </c>
      <c r="BR173" s="673">
        <f t="shared" si="35"/>
        <v>52003.51486762827</v>
      </c>
      <c r="BS173" s="3" t="str">
        <f t="shared" si="42"/>
        <v>Wtherm</v>
      </c>
      <c r="BT173" s="4" t="s">
        <v>7</v>
      </c>
      <c r="BU173" s="16" t="s">
        <v>79</v>
      </c>
      <c r="BV173" s="4" t="s">
        <v>7</v>
      </c>
      <c r="BW173" s="4">
        <v>180</v>
      </c>
      <c r="BX173" s="4" t="s">
        <v>7</v>
      </c>
      <c r="BY173" s="4">
        <v>340</v>
      </c>
      <c r="BZ173" s="4" t="s">
        <v>7</v>
      </c>
      <c r="CA173" s="6">
        <v>1550</v>
      </c>
      <c r="CB173" s="4" t="s">
        <v>7</v>
      </c>
      <c r="CC173" s="4">
        <v>6</v>
      </c>
      <c r="CD173" s="14" t="s">
        <v>12</v>
      </c>
      <c r="CE173" s="665">
        <v>19.113294964959543</v>
      </c>
      <c r="CF173" s="285">
        <f>INDEX(Калькулятор!$H$81:$BF$81,MATCH(CA173,Калькулятор!$H$41:$BF$41,0))</f>
        <v>1614.3866768321518</v>
      </c>
      <c r="CG173" s="672">
        <v>34989.999896954665</v>
      </c>
      <c r="CH173" s="672">
        <v>18572.062611358979</v>
      </c>
      <c r="CI173" s="673">
        <f t="shared" si="36"/>
        <v>53562.06250831364</v>
      </c>
    </row>
    <row r="174" spans="2:87" ht="16.5" thickBot="1" x14ac:dyDescent="0.3">
      <c r="B174" s="846"/>
      <c r="C174" s="3" t="str">
        <f t="shared" si="38"/>
        <v>Wtherm</v>
      </c>
      <c r="D174" s="7" t="s">
        <v>7</v>
      </c>
      <c r="E174" s="16" t="s">
        <v>79</v>
      </c>
      <c r="F174" s="7" t="s">
        <v>7</v>
      </c>
      <c r="G174" s="4">
        <v>75</v>
      </c>
      <c r="H174" s="7" t="s">
        <v>7</v>
      </c>
      <c r="I174" s="4">
        <v>340</v>
      </c>
      <c r="J174" s="7" t="s">
        <v>7</v>
      </c>
      <c r="K174" s="6">
        <v>1600</v>
      </c>
      <c r="L174" s="7" t="s">
        <v>7</v>
      </c>
      <c r="M174" s="4">
        <v>3</v>
      </c>
      <c r="N174" s="15" t="s">
        <v>8</v>
      </c>
      <c r="O174" s="665">
        <v>14.032022527696757</v>
      </c>
      <c r="P174" s="285">
        <f>INDEX(Калькулятор!$H$46:$BF$46,MATCH(K174,Калькулятор!$H$41:$BF$41,0))</f>
        <v>620.28429833386679</v>
      </c>
      <c r="Q174" s="672">
        <v>21370.11498954106</v>
      </c>
      <c r="R174" s="672">
        <v>19097.542104564105</v>
      </c>
      <c r="S174" s="673">
        <f t="shared" si="33"/>
        <v>40467.657094105161</v>
      </c>
      <c r="T174" s="3" t="str">
        <f t="shared" si="39"/>
        <v>Wtherm</v>
      </c>
      <c r="U174" s="7" t="s">
        <v>7</v>
      </c>
      <c r="V174" s="16" t="s">
        <v>79</v>
      </c>
      <c r="W174" s="7" t="s">
        <v>7</v>
      </c>
      <c r="X174" s="4">
        <v>90</v>
      </c>
      <c r="Y174" s="7" t="s">
        <v>7</v>
      </c>
      <c r="Z174" s="4">
        <v>340</v>
      </c>
      <c r="AA174" s="7" t="s">
        <v>7</v>
      </c>
      <c r="AB174" s="6">
        <v>1600</v>
      </c>
      <c r="AC174" s="7" t="s">
        <v>7</v>
      </c>
      <c r="AD174" s="4">
        <v>3</v>
      </c>
      <c r="AE174" s="15" t="s">
        <v>8</v>
      </c>
      <c r="AF174" s="665">
        <v>14.492795233696759</v>
      </c>
      <c r="AG174" s="285">
        <f>INDEX(Калькулятор!$H$53:$BF$53,MATCH(AB174,Калькулятор!$H$41:$BF$41,0))</f>
        <v>892.51513458996453</v>
      </c>
      <c r="AH174" s="672">
        <v>21949.517951410569</v>
      </c>
      <c r="AI174" s="672">
        <v>19097.542104564105</v>
      </c>
      <c r="AJ174" s="673">
        <f t="shared" si="37"/>
        <v>41047.060055974674</v>
      </c>
      <c r="AK174" s="3" t="str">
        <f t="shared" si="40"/>
        <v>Wtherm</v>
      </c>
      <c r="AL174" s="7" t="s">
        <v>7</v>
      </c>
      <c r="AM174" s="16" t="s">
        <v>79</v>
      </c>
      <c r="AN174" s="7" t="s">
        <v>7</v>
      </c>
      <c r="AO174" s="4">
        <v>110</v>
      </c>
      <c r="AP174" s="7" t="s">
        <v>7</v>
      </c>
      <c r="AQ174" s="4">
        <v>340</v>
      </c>
      <c r="AR174" s="7" t="s">
        <v>7</v>
      </c>
      <c r="AS174" s="6">
        <v>1600</v>
      </c>
      <c r="AT174" s="7" t="s">
        <v>7</v>
      </c>
      <c r="AU174" s="4">
        <v>3</v>
      </c>
      <c r="AV174" s="15" t="s">
        <v>8</v>
      </c>
      <c r="AW174" s="665">
        <v>15.107158841696759</v>
      </c>
      <c r="AX174" s="285">
        <f>INDEX(Калькулятор!$H$60:$BF$60,MATCH(AS174,Калькулятор!$H$41:$BF$41,0))</f>
        <v>1052.4507920981196</v>
      </c>
      <c r="AY174" s="672">
        <v>22752.242733903255</v>
      </c>
      <c r="AZ174" s="672">
        <v>19097.542104564105</v>
      </c>
      <c r="BA174" s="673">
        <f t="shared" si="34"/>
        <v>41849.784838467356</v>
      </c>
      <c r="BB174" s="3" t="str">
        <f t="shared" si="41"/>
        <v>Wtherm</v>
      </c>
      <c r="BC174" s="7" t="s">
        <v>7</v>
      </c>
      <c r="BD174" s="16" t="s">
        <v>79</v>
      </c>
      <c r="BE174" s="7" t="s">
        <v>7</v>
      </c>
      <c r="BF174" s="4">
        <v>140</v>
      </c>
      <c r="BG174" s="7" t="s">
        <v>7</v>
      </c>
      <c r="BH174" s="4">
        <v>340</v>
      </c>
      <c r="BI174" s="7" t="s">
        <v>7</v>
      </c>
      <c r="BJ174" s="6">
        <v>1600</v>
      </c>
      <c r="BK174" s="7" t="s">
        <v>7</v>
      </c>
      <c r="BL174" s="4">
        <v>6</v>
      </c>
      <c r="BM174" s="14" t="s">
        <v>12</v>
      </c>
      <c r="BN174" s="665">
        <v>18.42253646756787</v>
      </c>
      <c r="BO174" s="285">
        <f>INDEX(Калькулятор!$H$67:$BF$67,MATCH(BJ174,Калькулятор!$H$41:$BF$41,0))</f>
        <v>1468.5927065827918</v>
      </c>
      <c r="BP174" s="672">
        <v>34447.727540142856</v>
      </c>
      <c r="BQ174" s="672">
        <v>19097.542104564105</v>
      </c>
      <c r="BR174" s="673">
        <f t="shared" si="35"/>
        <v>53545.269644706961</v>
      </c>
      <c r="BS174" s="3" t="str">
        <f t="shared" si="42"/>
        <v>Wtherm</v>
      </c>
      <c r="BT174" s="7" t="s">
        <v>7</v>
      </c>
      <c r="BU174" s="16" t="s">
        <v>79</v>
      </c>
      <c r="BV174" s="7" t="s">
        <v>7</v>
      </c>
      <c r="BW174" s="4">
        <v>180</v>
      </c>
      <c r="BX174" s="7" t="s">
        <v>7</v>
      </c>
      <c r="BY174" s="4">
        <v>340</v>
      </c>
      <c r="BZ174" s="7" t="s">
        <v>7</v>
      </c>
      <c r="CA174" s="6">
        <v>1600</v>
      </c>
      <c r="CB174" s="7" t="s">
        <v>7</v>
      </c>
      <c r="CC174" s="4">
        <v>6</v>
      </c>
      <c r="CD174" s="14" t="s">
        <v>12</v>
      </c>
      <c r="CE174" s="665">
        <v>19.651263683567873</v>
      </c>
      <c r="CF174" s="285">
        <f>INDEX(Калькулятор!$H$81:$BF$81,MATCH(CA174,Калькулятор!$H$41:$BF$41,0))</f>
        <v>1681.652788366825</v>
      </c>
      <c r="CG174" s="672">
        <v>36038.083355128219</v>
      </c>
      <c r="CH174" s="672">
        <v>19097.542104564105</v>
      </c>
      <c r="CI174" s="673">
        <f t="shared" si="36"/>
        <v>55135.625459692325</v>
      </c>
    </row>
    <row r="175" spans="2:87" ht="16.5" thickBot="1" x14ac:dyDescent="0.3">
      <c r="B175" s="846"/>
      <c r="C175" s="3" t="str">
        <f t="shared" si="38"/>
        <v>Wtherm</v>
      </c>
      <c r="D175" s="4" t="s">
        <v>7</v>
      </c>
      <c r="E175" s="16" t="s">
        <v>79</v>
      </c>
      <c r="F175" s="4" t="s">
        <v>7</v>
      </c>
      <c r="G175" s="4">
        <v>75</v>
      </c>
      <c r="H175" s="4" t="s">
        <v>7</v>
      </c>
      <c r="I175" s="4">
        <v>340</v>
      </c>
      <c r="J175" s="4" t="s">
        <v>7</v>
      </c>
      <c r="K175" s="6">
        <v>1650</v>
      </c>
      <c r="L175" s="4" t="s">
        <v>7</v>
      </c>
      <c r="M175" s="4">
        <v>3</v>
      </c>
      <c r="N175" s="15" t="s">
        <v>8</v>
      </c>
      <c r="O175" s="665">
        <v>14.419586585941946</v>
      </c>
      <c r="P175" s="285">
        <f>INDEX(Калькулятор!$H$46:$BF$46,MATCH(K175,Калькулятор!$H$41:$BF$41,0))</f>
        <v>645.09567026722141</v>
      </c>
      <c r="Q175" s="672">
        <v>21961.067833332007</v>
      </c>
      <c r="R175" s="672">
        <v>19623.021597769235</v>
      </c>
      <c r="S175" s="673">
        <f t="shared" si="33"/>
        <v>41584.089431101238</v>
      </c>
      <c r="T175" s="3" t="str">
        <f t="shared" si="39"/>
        <v>Wtherm</v>
      </c>
      <c r="U175" s="4" t="s">
        <v>7</v>
      </c>
      <c r="V175" s="16" t="s">
        <v>79</v>
      </c>
      <c r="W175" s="4" t="s">
        <v>7</v>
      </c>
      <c r="X175" s="4">
        <v>90</v>
      </c>
      <c r="Y175" s="4" t="s">
        <v>7</v>
      </c>
      <c r="Z175" s="4">
        <v>340</v>
      </c>
      <c r="AA175" s="4" t="s">
        <v>7</v>
      </c>
      <c r="AB175" s="6">
        <v>1650</v>
      </c>
      <c r="AC175" s="4" t="s">
        <v>7</v>
      </c>
      <c r="AD175" s="4">
        <v>3</v>
      </c>
      <c r="AE175" s="15" t="s">
        <v>8</v>
      </c>
      <c r="AF175" s="665">
        <v>14.889873491941948</v>
      </c>
      <c r="AG175" s="285">
        <f>INDEX(Калькулятор!$H$53:$BF$53,MATCH(AB175,Калькулятор!$H$41:$BF$41,0))</f>
        <v>928.21573997356313</v>
      </c>
      <c r="AH175" s="672">
        <v>22552.398860564022</v>
      </c>
      <c r="AI175" s="672">
        <v>19623.021597769235</v>
      </c>
      <c r="AJ175" s="673">
        <f t="shared" si="37"/>
        <v>42175.420458333261</v>
      </c>
      <c r="AK175" s="3" t="str">
        <f t="shared" si="40"/>
        <v>Wtherm</v>
      </c>
      <c r="AL175" s="4" t="s">
        <v>7</v>
      </c>
      <c r="AM175" s="16" t="s">
        <v>79</v>
      </c>
      <c r="AN175" s="4" t="s">
        <v>7</v>
      </c>
      <c r="AO175" s="4">
        <v>110</v>
      </c>
      <c r="AP175" s="4" t="s">
        <v>7</v>
      </c>
      <c r="AQ175" s="4">
        <v>340</v>
      </c>
      <c r="AR175" s="4" t="s">
        <v>7</v>
      </c>
      <c r="AS175" s="6">
        <v>1650</v>
      </c>
      <c r="AT175" s="4" t="s">
        <v>7</v>
      </c>
      <c r="AU175" s="4">
        <v>3</v>
      </c>
      <c r="AV175" s="15" t="s">
        <v>8</v>
      </c>
      <c r="AW175" s="665">
        <v>15.516922699941947</v>
      </c>
      <c r="AX175" s="285">
        <f>INDEX(Калькулятор!$H$60:$BF$60,MATCH(AS175,Калькулятор!$H$41:$BF$41,0))</f>
        <v>1094.5488237820443</v>
      </c>
      <c r="AY175" s="672">
        <v>23371.027730206701</v>
      </c>
      <c r="AZ175" s="672">
        <v>19623.021597769235</v>
      </c>
      <c r="BA175" s="673">
        <f t="shared" si="34"/>
        <v>42994.049327975939</v>
      </c>
      <c r="BB175" s="3" t="str">
        <f t="shared" si="41"/>
        <v>Wtherm</v>
      </c>
      <c r="BC175" s="4" t="s">
        <v>7</v>
      </c>
      <c r="BD175" s="16" t="s">
        <v>79</v>
      </c>
      <c r="BE175" s="4" t="s">
        <v>7</v>
      </c>
      <c r="BF175" s="4">
        <v>140</v>
      </c>
      <c r="BG175" s="4" t="s">
        <v>7</v>
      </c>
      <c r="BH175" s="4">
        <v>340</v>
      </c>
      <c r="BI175" s="4" t="s">
        <v>7</v>
      </c>
      <c r="BJ175" s="6">
        <v>1650</v>
      </c>
      <c r="BK175" s="4" t="s">
        <v>7</v>
      </c>
      <c r="BL175" s="4">
        <v>6</v>
      </c>
      <c r="BM175" s="14" t="s">
        <v>12</v>
      </c>
      <c r="BN175" s="665">
        <v>18.935133986176197</v>
      </c>
      <c r="BO175" s="285">
        <f>INDEX(Калькулятор!$H$67:$BF$67,MATCH(BJ175,Калькулятор!$H$41:$BF$41,0))</f>
        <v>1527.3364148461035</v>
      </c>
      <c r="BP175" s="672">
        <v>35464.002824016417</v>
      </c>
      <c r="BQ175" s="672">
        <v>19623.021597769235</v>
      </c>
      <c r="BR175" s="673">
        <f t="shared" si="35"/>
        <v>55087.024421785653</v>
      </c>
      <c r="BS175" s="3" t="str">
        <f t="shared" si="42"/>
        <v>Wtherm</v>
      </c>
      <c r="BT175" s="4" t="s">
        <v>7</v>
      </c>
      <c r="BU175" s="16" t="s">
        <v>79</v>
      </c>
      <c r="BV175" s="4" t="s">
        <v>7</v>
      </c>
      <c r="BW175" s="4">
        <v>180</v>
      </c>
      <c r="BX175" s="4" t="s">
        <v>7</v>
      </c>
      <c r="BY175" s="4">
        <v>340</v>
      </c>
      <c r="BZ175" s="4" t="s">
        <v>7</v>
      </c>
      <c r="CA175" s="6">
        <v>1650</v>
      </c>
      <c r="CB175" s="4" t="s">
        <v>7</v>
      </c>
      <c r="CC175" s="4">
        <v>6</v>
      </c>
      <c r="CD175" s="14" t="s">
        <v>12</v>
      </c>
      <c r="CE175" s="665">
        <v>20.189232402176199</v>
      </c>
      <c r="CF175" s="285">
        <f>INDEX(Калькулятор!$H$81:$BF$81,MATCH(CA175,Калькулятор!$H$41:$BF$41,0))</f>
        <v>1748.918899901498</v>
      </c>
      <c r="CG175" s="672">
        <v>37086.166813301788</v>
      </c>
      <c r="CH175" s="672">
        <v>19623.021597769235</v>
      </c>
      <c r="CI175" s="673">
        <f t="shared" si="36"/>
        <v>56709.188411071023</v>
      </c>
    </row>
    <row r="176" spans="2:87" ht="16.5" thickBot="1" x14ac:dyDescent="0.3">
      <c r="B176" s="846"/>
      <c r="C176" s="3" t="str">
        <f t="shared" si="38"/>
        <v>Wtherm</v>
      </c>
      <c r="D176" s="4" t="s">
        <v>7</v>
      </c>
      <c r="E176" s="16" t="s">
        <v>79</v>
      </c>
      <c r="F176" s="4" t="s">
        <v>7</v>
      </c>
      <c r="G176" s="4">
        <v>75</v>
      </c>
      <c r="H176" s="4" t="s">
        <v>7</v>
      </c>
      <c r="I176" s="4">
        <v>340</v>
      </c>
      <c r="J176" s="4" t="s">
        <v>7</v>
      </c>
      <c r="K176" s="6">
        <v>1700</v>
      </c>
      <c r="L176" s="4" t="s">
        <v>7</v>
      </c>
      <c r="M176" s="4">
        <v>3</v>
      </c>
      <c r="N176" s="15" t="s">
        <v>8</v>
      </c>
      <c r="O176" s="665">
        <v>14.807150644187136</v>
      </c>
      <c r="P176" s="285">
        <f>INDEX(Калькулятор!$H$46:$BF$46,MATCH(K176,Калькулятор!$H$41:$BF$41,0))</f>
        <v>669.90704220057614</v>
      </c>
      <c r="Q176" s="672">
        <v>22552.020677122953</v>
      </c>
      <c r="R176" s="672">
        <v>20148.501090974365</v>
      </c>
      <c r="S176" s="673">
        <f t="shared" si="33"/>
        <v>42700.521768097315</v>
      </c>
      <c r="T176" s="3" t="str">
        <f t="shared" si="39"/>
        <v>Wtherm</v>
      </c>
      <c r="U176" s="4" t="s">
        <v>7</v>
      </c>
      <c r="V176" s="16" t="s">
        <v>79</v>
      </c>
      <c r="W176" s="4" t="s">
        <v>7</v>
      </c>
      <c r="X176" s="4">
        <v>90</v>
      </c>
      <c r="Y176" s="4" t="s">
        <v>7</v>
      </c>
      <c r="Z176" s="4">
        <v>340</v>
      </c>
      <c r="AA176" s="4" t="s">
        <v>7</v>
      </c>
      <c r="AB176" s="6">
        <v>1700</v>
      </c>
      <c r="AC176" s="4" t="s">
        <v>7</v>
      </c>
      <c r="AD176" s="4">
        <v>3</v>
      </c>
      <c r="AE176" s="15" t="s">
        <v>8</v>
      </c>
      <c r="AF176" s="665">
        <v>15.286951750187136</v>
      </c>
      <c r="AG176" s="285">
        <f>INDEX(Калькулятор!$H$53:$BF$53,MATCH(AB176,Калькулятор!$H$41:$BF$41,0))</f>
        <v>963.91634535716184</v>
      </c>
      <c r="AH176" s="672">
        <v>23155.279769717468</v>
      </c>
      <c r="AI176" s="672">
        <v>20148.501090974365</v>
      </c>
      <c r="AJ176" s="673">
        <f t="shared" si="37"/>
        <v>43303.780860691833</v>
      </c>
      <c r="AK176" s="3" t="str">
        <f t="shared" si="40"/>
        <v>Wtherm</v>
      </c>
      <c r="AL176" s="4" t="s">
        <v>7</v>
      </c>
      <c r="AM176" s="16" t="s">
        <v>79</v>
      </c>
      <c r="AN176" s="4" t="s">
        <v>7</v>
      </c>
      <c r="AO176" s="4">
        <v>110</v>
      </c>
      <c r="AP176" s="4" t="s">
        <v>7</v>
      </c>
      <c r="AQ176" s="4">
        <v>340</v>
      </c>
      <c r="AR176" s="4" t="s">
        <v>7</v>
      </c>
      <c r="AS176" s="6">
        <v>1700</v>
      </c>
      <c r="AT176" s="4" t="s">
        <v>7</v>
      </c>
      <c r="AU176" s="4">
        <v>3</v>
      </c>
      <c r="AV176" s="15" t="s">
        <v>8</v>
      </c>
      <c r="AW176" s="665">
        <v>15.926686558187136</v>
      </c>
      <c r="AX176" s="285">
        <f>INDEX(Калькулятор!$H$60:$BF$60,MATCH(AS176,Калькулятор!$H$41:$BF$41,0))</f>
        <v>1136.6468554659691</v>
      </c>
      <c r="AY176" s="672">
        <v>23989.81272651015</v>
      </c>
      <c r="AZ176" s="672">
        <v>20148.501090974365</v>
      </c>
      <c r="BA176" s="673">
        <f t="shared" si="34"/>
        <v>44138.313817484515</v>
      </c>
      <c r="BB176" s="3" t="str">
        <f t="shared" si="41"/>
        <v>Wtherm</v>
      </c>
      <c r="BC176" s="4" t="s">
        <v>7</v>
      </c>
      <c r="BD176" s="16" t="s">
        <v>79</v>
      </c>
      <c r="BE176" s="4" t="s">
        <v>7</v>
      </c>
      <c r="BF176" s="4">
        <v>140</v>
      </c>
      <c r="BG176" s="4" t="s">
        <v>7</v>
      </c>
      <c r="BH176" s="4">
        <v>340</v>
      </c>
      <c r="BI176" s="4" t="s">
        <v>7</v>
      </c>
      <c r="BJ176" s="6">
        <v>1700</v>
      </c>
      <c r="BK176" s="4" t="s">
        <v>7</v>
      </c>
      <c r="BL176" s="4">
        <v>6</v>
      </c>
      <c r="BM176" s="14" t="s">
        <v>12</v>
      </c>
      <c r="BN176" s="665">
        <v>19.447731504784525</v>
      </c>
      <c r="BO176" s="285">
        <f>INDEX(Калькулятор!$H$67:$BF$67,MATCH(BJ176,Калькулятор!$H$41:$BF$41,0))</f>
        <v>1586.0801231094151</v>
      </c>
      <c r="BP176" s="672">
        <v>36480.278107889979</v>
      </c>
      <c r="BQ176" s="672">
        <v>20148.501090974365</v>
      </c>
      <c r="BR176" s="673">
        <f t="shared" si="35"/>
        <v>56628.779198864344</v>
      </c>
      <c r="BS176" s="3" t="str">
        <f t="shared" si="42"/>
        <v>Wtherm</v>
      </c>
      <c r="BT176" s="4" t="s">
        <v>7</v>
      </c>
      <c r="BU176" s="16" t="s">
        <v>79</v>
      </c>
      <c r="BV176" s="4" t="s">
        <v>7</v>
      </c>
      <c r="BW176" s="4">
        <v>180</v>
      </c>
      <c r="BX176" s="4" t="s">
        <v>7</v>
      </c>
      <c r="BY176" s="4">
        <v>340</v>
      </c>
      <c r="BZ176" s="4" t="s">
        <v>7</v>
      </c>
      <c r="CA176" s="6">
        <v>1700</v>
      </c>
      <c r="CB176" s="4" t="s">
        <v>7</v>
      </c>
      <c r="CC176" s="4">
        <v>6</v>
      </c>
      <c r="CD176" s="14" t="s">
        <v>12</v>
      </c>
      <c r="CE176" s="665">
        <v>20.727201120784528</v>
      </c>
      <c r="CF176" s="285">
        <f>INDEX(Калькулятор!$H$81:$BF$81,MATCH(CA176,Калькулятор!$H$41:$BF$41,0))</f>
        <v>1816.185011436171</v>
      </c>
      <c r="CG176" s="672">
        <v>38134.25027147535</v>
      </c>
      <c r="CH176" s="672">
        <v>20148.501090974365</v>
      </c>
      <c r="CI176" s="673">
        <f t="shared" si="36"/>
        <v>58282.751362449715</v>
      </c>
    </row>
    <row r="177" spans="2:87" ht="16.5" thickBot="1" x14ac:dyDescent="0.3">
      <c r="B177" s="846"/>
      <c r="C177" s="3" t="str">
        <f t="shared" si="38"/>
        <v>Wtherm</v>
      </c>
      <c r="D177" s="4" t="s">
        <v>7</v>
      </c>
      <c r="E177" s="16" t="s">
        <v>79</v>
      </c>
      <c r="F177" s="4" t="s">
        <v>7</v>
      </c>
      <c r="G177" s="4">
        <v>75</v>
      </c>
      <c r="H177" s="4" t="s">
        <v>7</v>
      </c>
      <c r="I177" s="4">
        <v>340</v>
      </c>
      <c r="J177" s="4" t="s">
        <v>7</v>
      </c>
      <c r="K177" s="6">
        <v>1750</v>
      </c>
      <c r="L177" s="4" t="s">
        <v>7</v>
      </c>
      <c r="M177" s="4">
        <v>3</v>
      </c>
      <c r="N177" s="15" t="s">
        <v>8</v>
      </c>
      <c r="O177" s="665">
        <v>15.225822702432321</v>
      </c>
      <c r="P177" s="285">
        <f>INDEX(Калькулятор!$H$46:$BF$46,MATCH(K177,Калькулятор!$H$41:$BF$41,0))</f>
        <v>694.71841413393076</v>
      </c>
      <c r="Q177" s="672">
        <v>23142.973520913907</v>
      </c>
      <c r="R177" s="672">
        <v>20903.980584179491</v>
      </c>
      <c r="S177" s="673">
        <f t="shared" si="33"/>
        <v>44046.954105093399</v>
      </c>
      <c r="T177" s="3" t="str">
        <f t="shared" si="39"/>
        <v>Wtherm</v>
      </c>
      <c r="U177" s="4" t="s">
        <v>7</v>
      </c>
      <c r="V177" s="16" t="s">
        <v>79</v>
      </c>
      <c r="W177" s="4" t="s">
        <v>7</v>
      </c>
      <c r="X177" s="4">
        <v>90</v>
      </c>
      <c r="Y177" s="4" t="s">
        <v>7</v>
      </c>
      <c r="Z177" s="4">
        <v>340</v>
      </c>
      <c r="AA177" s="4" t="s">
        <v>7</v>
      </c>
      <c r="AB177" s="6">
        <v>1750</v>
      </c>
      <c r="AC177" s="4" t="s">
        <v>7</v>
      </c>
      <c r="AD177" s="4">
        <v>3</v>
      </c>
      <c r="AE177" s="15" t="s">
        <v>8</v>
      </c>
      <c r="AF177" s="665">
        <v>15.715138008432326</v>
      </c>
      <c r="AG177" s="285">
        <f>INDEX(Калькулятор!$H$53:$BF$53,MATCH(AB177,Калькулятор!$H$41:$BF$41,0))</f>
        <v>999.61695074076022</v>
      </c>
      <c r="AH177" s="672">
        <v>23758.160678870918</v>
      </c>
      <c r="AI177" s="672">
        <v>20903.980584179491</v>
      </c>
      <c r="AJ177" s="673">
        <f t="shared" si="37"/>
        <v>44662.141263050406</v>
      </c>
      <c r="AK177" s="3" t="str">
        <f t="shared" si="40"/>
        <v>Wtherm</v>
      </c>
      <c r="AL177" s="4" t="s">
        <v>7</v>
      </c>
      <c r="AM177" s="16" t="s">
        <v>79</v>
      </c>
      <c r="AN177" s="4" t="s">
        <v>7</v>
      </c>
      <c r="AO177" s="4">
        <v>110</v>
      </c>
      <c r="AP177" s="4" t="s">
        <v>7</v>
      </c>
      <c r="AQ177" s="4">
        <v>340</v>
      </c>
      <c r="AR177" s="4" t="s">
        <v>7</v>
      </c>
      <c r="AS177" s="6">
        <v>1750</v>
      </c>
      <c r="AT177" s="4" t="s">
        <v>7</v>
      </c>
      <c r="AU177" s="4">
        <v>3</v>
      </c>
      <c r="AV177" s="15" t="s">
        <v>8</v>
      </c>
      <c r="AW177" s="665">
        <v>16.367558416432324</v>
      </c>
      <c r="AX177" s="285">
        <f>INDEX(Калькулятор!$H$60:$BF$60,MATCH(AS177,Калькулятор!$H$41:$BF$41,0))</f>
        <v>1178.7448871498937</v>
      </c>
      <c r="AY177" s="672">
        <v>24608.5977228136</v>
      </c>
      <c r="AZ177" s="672">
        <v>20903.980584179491</v>
      </c>
      <c r="BA177" s="673">
        <f t="shared" si="34"/>
        <v>45512.578306993091</v>
      </c>
      <c r="BB177" s="3" t="str">
        <f t="shared" si="41"/>
        <v>Wtherm</v>
      </c>
      <c r="BC177" s="4" t="s">
        <v>7</v>
      </c>
      <c r="BD177" s="16" t="s">
        <v>79</v>
      </c>
      <c r="BE177" s="4" t="s">
        <v>7</v>
      </c>
      <c r="BF177" s="4">
        <v>140</v>
      </c>
      <c r="BG177" s="4" t="s">
        <v>7</v>
      </c>
      <c r="BH177" s="4">
        <v>340</v>
      </c>
      <c r="BI177" s="4" t="s">
        <v>7</v>
      </c>
      <c r="BJ177" s="6">
        <v>1750</v>
      </c>
      <c r="BK177" s="4" t="s">
        <v>7</v>
      </c>
      <c r="BL177" s="4">
        <v>6</v>
      </c>
      <c r="BM177" s="14" t="s">
        <v>12</v>
      </c>
      <c r="BN177" s="665">
        <v>19.991437023392848</v>
      </c>
      <c r="BO177" s="285">
        <f>INDEX(Калькулятор!$H$67:$BF$67,MATCH(BJ177,Калькулятор!$H$41:$BF$41,0))</f>
        <v>1644.8238313727265</v>
      </c>
      <c r="BP177" s="672">
        <v>37496.55339176354</v>
      </c>
      <c r="BQ177" s="672">
        <v>20903.980584179491</v>
      </c>
      <c r="BR177" s="673">
        <f t="shared" si="35"/>
        <v>58400.533975943035</v>
      </c>
      <c r="BS177" s="3" t="str">
        <f t="shared" si="42"/>
        <v>Wtherm</v>
      </c>
      <c r="BT177" s="4" t="s">
        <v>7</v>
      </c>
      <c r="BU177" s="16" t="s">
        <v>79</v>
      </c>
      <c r="BV177" s="4" t="s">
        <v>7</v>
      </c>
      <c r="BW177" s="4">
        <v>180</v>
      </c>
      <c r="BX177" s="4" t="s">
        <v>7</v>
      </c>
      <c r="BY177" s="4">
        <v>340</v>
      </c>
      <c r="BZ177" s="4" t="s">
        <v>7</v>
      </c>
      <c r="CA177" s="6">
        <v>1750</v>
      </c>
      <c r="CB177" s="4" t="s">
        <v>7</v>
      </c>
      <c r="CC177" s="4">
        <v>6</v>
      </c>
      <c r="CD177" s="14" t="s">
        <v>12</v>
      </c>
      <c r="CE177" s="665">
        <v>21.29627783939285</v>
      </c>
      <c r="CF177" s="285">
        <f>INDEX(Калькулятор!$H$81:$BF$81,MATCH(CA177,Калькулятор!$H$41:$BF$41,0))</f>
        <v>1883.4511229708437</v>
      </c>
      <c r="CG177" s="672">
        <v>39182.333729648912</v>
      </c>
      <c r="CH177" s="672">
        <v>20903.980584179491</v>
      </c>
      <c r="CI177" s="673">
        <f t="shared" si="36"/>
        <v>60086.314313828407</v>
      </c>
    </row>
    <row r="178" spans="2:87" ht="16.5" thickBot="1" x14ac:dyDescent="0.3">
      <c r="B178" s="846"/>
      <c r="C178" s="3" t="str">
        <f t="shared" si="38"/>
        <v>Wtherm</v>
      </c>
      <c r="D178" s="4" t="s">
        <v>7</v>
      </c>
      <c r="E178" s="16" t="s">
        <v>79</v>
      </c>
      <c r="F178" s="4" t="s">
        <v>7</v>
      </c>
      <c r="G178" s="4">
        <v>75</v>
      </c>
      <c r="H178" s="4" t="s">
        <v>7</v>
      </c>
      <c r="I178" s="4">
        <v>340</v>
      </c>
      <c r="J178" s="4" t="s">
        <v>7</v>
      </c>
      <c r="K178" s="6">
        <v>1800</v>
      </c>
      <c r="L178" s="4" t="s">
        <v>7</v>
      </c>
      <c r="M178" s="4">
        <v>3</v>
      </c>
      <c r="N178" s="15" t="s">
        <v>8</v>
      </c>
      <c r="O178" s="665">
        <v>15.613386760677512</v>
      </c>
      <c r="P178" s="285">
        <f>INDEX(Калькулятор!$H$46:$BF$46,MATCH(K178,Калькулятор!$H$41:$BF$41,0))</f>
        <v>719.52978606728539</v>
      </c>
      <c r="Q178" s="672">
        <v>23733.926364704861</v>
      </c>
      <c r="R178" s="672">
        <v>21429.460077384618</v>
      </c>
      <c r="S178" s="673">
        <f t="shared" si="33"/>
        <v>45163.386442089482</v>
      </c>
      <c r="T178" s="3" t="str">
        <f t="shared" si="39"/>
        <v>Wtherm</v>
      </c>
      <c r="U178" s="4" t="s">
        <v>7</v>
      </c>
      <c r="V178" s="16" t="s">
        <v>79</v>
      </c>
      <c r="W178" s="4" t="s">
        <v>7</v>
      </c>
      <c r="X178" s="4">
        <v>90</v>
      </c>
      <c r="Y178" s="4" t="s">
        <v>7</v>
      </c>
      <c r="Z178" s="4">
        <v>340</v>
      </c>
      <c r="AA178" s="4" t="s">
        <v>7</v>
      </c>
      <c r="AB178" s="6">
        <v>1800</v>
      </c>
      <c r="AC178" s="4" t="s">
        <v>7</v>
      </c>
      <c r="AD178" s="4">
        <v>3</v>
      </c>
      <c r="AE178" s="15" t="s">
        <v>8</v>
      </c>
      <c r="AF178" s="665">
        <v>16.112216266677514</v>
      </c>
      <c r="AG178" s="285">
        <f>INDEX(Калькулятор!$H$53:$BF$53,MATCH(AB178,Калькулятор!$H$41:$BF$41,0))</f>
        <v>1035.3175561243588</v>
      </c>
      <c r="AH178" s="672">
        <v>24361.041588024367</v>
      </c>
      <c r="AI178" s="672">
        <v>21429.460077384618</v>
      </c>
      <c r="AJ178" s="673">
        <f t="shared" si="37"/>
        <v>45790.501665408985</v>
      </c>
      <c r="AK178" s="3" t="str">
        <f t="shared" si="40"/>
        <v>Wtherm</v>
      </c>
      <c r="AL178" s="4" t="s">
        <v>7</v>
      </c>
      <c r="AM178" s="16" t="s">
        <v>79</v>
      </c>
      <c r="AN178" s="4" t="s">
        <v>7</v>
      </c>
      <c r="AO178" s="4">
        <v>110</v>
      </c>
      <c r="AP178" s="4" t="s">
        <v>7</v>
      </c>
      <c r="AQ178" s="4">
        <v>340</v>
      </c>
      <c r="AR178" s="4" t="s">
        <v>7</v>
      </c>
      <c r="AS178" s="6">
        <v>1800</v>
      </c>
      <c r="AT178" s="4" t="s">
        <v>7</v>
      </c>
      <c r="AU178" s="4">
        <v>3</v>
      </c>
      <c r="AV178" s="15" t="s">
        <v>8</v>
      </c>
      <c r="AW178" s="665">
        <v>16.777322274677516</v>
      </c>
      <c r="AX178" s="285">
        <f>INDEX(Калькулятор!$H$60:$BF$60,MATCH(AS178,Калькулятор!$H$41:$BF$41,0))</f>
        <v>1220.8429188338187</v>
      </c>
      <c r="AY178" s="672">
        <v>25227.382719117049</v>
      </c>
      <c r="AZ178" s="672">
        <v>21429.460077384618</v>
      </c>
      <c r="BA178" s="673">
        <f t="shared" si="34"/>
        <v>46656.842796501667</v>
      </c>
      <c r="BB178" s="3" t="str">
        <f t="shared" si="41"/>
        <v>Wtherm</v>
      </c>
      <c r="BC178" s="4" t="s">
        <v>7</v>
      </c>
      <c r="BD178" s="16" t="s">
        <v>79</v>
      </c>
      <c r="BE178" s="4" t="s">
        <v>7</v>
      </c>
      <c r="BF178" s="4">
        <v>140</v>
      </c>
      <c r="BG178" s="4" t="s">
        <v>7</v>
      </c>
      <c r="BH178" s="4">
        <v>340</v>
      </c>
      <c r="BI178" s="4" t="s">
        <v>7</v>
      </c>
      <c r="BJ178" s="6">
        <v>1800</v>
      </c>
      <c r="BK178" s="4" t="s">
        <v>7</v>
      </c>
      <c r="BL178" s="4">
        <v>6</v>
      </c>
      <c r="BM178" s="14" t="s">
        <v>12</v>
      </c>
      <c r="BN178" s="665">
        <v>20.504034542001179</v>
      </c>
      <c r="BO178" s="285">
        <f>INDEX(Калькулятор!$H$67:$BF$67,MATCH(BJ178,Калькулятор!$H$41:$BF$41,0))</f>
        <v>1703.5675396360384</v>
      </c>
      <c r="BP178" s="672">
        <v>38512.828675637102</v>
      </c>
      <c r="BQ178" s="672">
        <v>21429.460077384618</v>
      </c>
      <c r="BR178" s="673">
        <f t="shared" si="35"/>
        <v>59942.288753021719</v>
      </c>
      <c r="BS178" s="3" t="str">
        <f t="shared" si="42"/>
        <v>Wtherm</v>
      </c>
      <c r="BT178" s="4" t="s">
        <v>7</v>
      </c>
      <c r="BU178" s="16" t="s">
        <v>79</v>
      </c>
      <c r="BV178" s="4" t="s">
        <v>7</v>
      </c>
      <c r="BW178" s="4">
        <v>180</v>
      </c>
      <c r="BX178" s="4" t="s">
        <v>7</v>
      </c>
      <c r="BY178" s="4">
        <v>340</v>
      </c>
      <c r="BZ178" s="4" t="s">
        <v>7</v>
      </c>
      <c r="CA178" s="6">
        <v>1800</v>
      </c>
      <c r="CB178" s="4" t="s">
        <v>7</v>
      </c>
      <c r="CC178" s="4">
        <v>6</v>
      </c>
      <c r="CD178" s="14" t="s">
        <v>12</v>
      </c>
      <c r="CE178" s="665">
        <v>21.83424655800118</v>
      </c>
      <c r="CF178" s="285">
        <f>INDEX(Калькулятор!$H$81:$BF$81,MATCH(CA178,Калькулятор!$H$41:$BF$41,0))</f>
        <v>1950.7172345055169</v>
      </c>
      <c r="CG178" s="672">
        <v>40230.417187822466</v>
      </c>
      <c r="CH178" s="672">
        <v>21429.460077384618</v>
      </c>
      <c r="CI178" s="673">
        <f t="shared" si="36"/>
        <v>61659.877265207084</v>
      </c>
    </row>
    <row r="179" spans="2:87" ht="16.5" thickBot="1" x14ac:dyDescent="0.3">
      <c r="B179" s="846"/>
      <c r="C179" s="3" t="str">
        <f t="shared" si="38"/>
        <v>Wtherm</v>
      </c>
      <c r="D179" s="4" t="s">
        <v>7</v>
      </c>
      <c r="E179" s="16" t="s">
        <v>79</v>
      </c>
      <c r="F179" s="4" t="s">
        <v>7</v>
      </c>
      <c r="G179" s="4">
        <v>75</v>
      </c>
      <c r="H179" s="4" t="s">
        <v>7</v>
      </c>
      <c r="I179" s="4">
        <v>340</v>
      </c>
      <c r="J179" s="4" t="s">
        <v>7</v>
      </c>
      <c r="K179" s="6">
        <v>1850</v>
      </c>
      <c r="L179" s="4" t="s">
        <v>7</v>
      </c>
      <c r="M179" s="4">
        <v>3</v>
      </c>
      <c r="N179" s="15" t="s">
        <v>8</v>
      </c>
      <c r="O179" s="665">
        <v>16.0009508189227</v>
      </c>
      <c r="P179" s="285">
        <f>INDEX(Калькулятор!$H$46:$BF$46,MATCH(K179,Калькулятор!$H$41:$BF$41,0))</f>
        <v>744.34115800064012</v>
      </c>
      <c r="Q179" s="672">
        <v>24324.879208495804</v>
      </c>
      <c r="R179" s="672">
        <v>21954.939570589744</v>
      </c>
      <c r="S179" s="673">
        <f t="shared" si="33"/>
        <v>46279.818779085545</v>
      </c>
      <c r="T179" s="3" t="str">
        <f t="shared" si="39"/>
        <v>Wtherm</v>
      </c>
      <c r="U179" s="4" t="s">
        <v>7</v>
      </c>
      <c r="V179" s="16" t="s">
        <v>79</v>
      </c>
      <c r="W179" s="4" t="s">
        <v>7</v>
      </c>
      <c r="X179" s="4">
        <v>90</v>
      </c>
      <c r="Y179" s="4" t="s">
        <v>7</v>
      </c>
      <c r="Z179" s="4">
        <v>340</v>
      </c>
      <c r="AA179" s="4" t="s">
        <v>7</v>
      </c>
      <c r="AB179" s="6">
        <v>1850</v>
      </c>
      <c r="AC179" s="4" t="s">
        <v>7</v>
      </c>
      <c r="AD179" s="4">
        <v>3</v>
      </c>
      <c r="AE179" s="15" t="s">
        <v>8</v>
      </c>
      <c r="AF179" s="665">
        <v>16.509294524922701</v>
      </c>
      <c r="AG179" s="285">
        <f>INDEX(Калькулятор!$H$53:$BF$53,MATCH(AB179,Калькулятор!$H$41:$BF$41,0))</f>
        <v>1071.0181615079575</v>
      </c>
      <c r="AH179" s="672">
        <v>24963.92249717782</v>
      </c>
      <c r="AI179" s="672">
        <v>21954.939570589744</v>
      </c>
      <c r="AJ179" s="673">
        <f t="shared" si="37"/>
        <v>46918.862067767564</v>
      </c>
      <c r="AK179" s="3" t="str">
        <f t="shared" si="40"/>
        <v>Wtherm</v>
      </c>
      <c r="AL179" s="4" t="s">
        <v>7</v>
      </c>
      <c r="AM179" s="16" t="s">
        <v>79</v>
      </c>
      <c r="AN179" s="4" t="s">
        <v>7</v>
      </c>
      <c r="AO179" s="4">
        <v>110</v>
      </c>
      <c r="AP179" s="4" t="s">
        <v>7</v>
      </c>
      <c r="AQ179" s="4">
        <v>340</v>
      </c>
      <c r="AR179" s="4" t="s">
        <v>7</v>
      </c>
      <c r="AS179" s="6">
        <v>1850</v>
      </c>
      <c r="AT179" s="4" t="s">
        <v>7</v>
      </c>
      <c r="AU179" s="4">
        <v>3</v>
      </c>
      <c r="AV179" s="15" t="s">
        <v>8</v>
      </c>
      <c r="AW179" s="665">
        <v>17.187086132922701</v>
      </c>
      <c r="AX179" s="285">
        <f>INDEX(Калькулятор!$H$60:$BF$60,MATCH(AS179,Калькулятор!$H$41:$BF$41,0))</f>
        <v>1262.9409505177434</v>
      </c>
      <c r="AY179" s="672">
        <v>25846.167715420499</v>
      </c>
      <c r="AZ179" s="672">
        <v>21954.939570589744</v>
      </c>
      <c r="BA179" s="673">
        <f t="shared" si="34"/>
        <v>47801.107286010243</v>
      </c>
      <c r="BB179" s="3" t="str">
        <f t="shared" si="41"/>
        <v>Wtherm</v>
      </c>
      <c r="BC179" s="4" t="s">
        <v>7</v>
      </c>
      <c r="BD179" s="16" t="s">
        <v>79</v>
      </c>
      <c r="BE179" s="4" t="s">
        <v>7</v>
      </c>
      <c r="BF179" s="4">
        <v>140</v>
      </c>
      <c r="BG179" s="4" t="s">
        <v>7</v>
      </c>
      <c r="BH179" s="4">
        <v>340</v>
      </c>
      <c r="BI179" s="4" t="s">
        <v>7</v>
      </c>
      <c r="BJ179" s="6">
        <v>1850</v>
      </c>
      <c r="BK179" s="4" t="s">
        <v>7</v>
      </c>
      <c r="BL179" s="4">
        <v>6</v>
      </c>
      <c r="BM179" s="14" t="s">
        <v>12</v>
      </c>
      <c r="BN179" s="665">
        <v>21.016632060609503</v>
      </c>
      <c r="BO179" s="285">
        <f>INDEX(Калькулятор!$H$67:$BF$67,MATCH(BJ179,Калькулятор!$H$41:$BF$41,0))</f>
        <v>1762.3112478993501</v>
      </c>
      <c r="BP179" s="672">
        <v>39529.103959510656</v>
      </c>
      <c r="BQ179" s="672">
        <v>21954.939570589744</v>
      </c>
      <c r="BR179" s="673">
        <f t="shared" si="35"/>
        <v>61484.043530100404</v>
      </c>
      <c r="BS179" s="3" t="str">
        <f t="shared" si="42"/>
        <v>Wtherm</v>
      </c>
      <c r="BT179" s="4" t="s">
        <v>7</v>
      </c>
      <c r="BU179" s="16" t="s">
        <v>79</v>
      </c>
      <c r="BV179" s="4" t="s">
        <v>7</v>
      </c>
      <c r="BW179" s="4">
        <v>180</v>
      </c>
      <c r="BX179" s="4" t="s">
        <v>7</v>
      </c>
      <c r="BY179" s="4">
        <v>340</v>
      </c>
      <c r="BZ179" s="4" t="s">
        <v>7</v>
      </c>
      <c r="CA179" s="6">
        <v>1850</v>
      </c>
      <c r="CB179" s="4" t="s">
        <v>7</v>
      </c>
      <c r="CC179" s="4">
        <v>6</v>
      </c>
      <c r="CD179" s="14" t="s">
        <v>12</v>
      </c>
      <c r="CE179" s="665">
        <v>22.372215276609509</v>
      </c>
      <c r="CF179" s="285">
        <f>INDEX(Калькулятор!$H$81:$BF$81,MATCH(CA179,Калькулятор!$H$41:$BF$41,0))</f>
        <v>2017.9833460401899</v>
      </c>
      <c r="CG179" s="672">
        <v>41278.500645996028</v>
      </c>
      <c r="CH179" s="672">
        <v>21954.939570589744</v>
      </c>
      <c r="CI179" s="673">
        <f t="shared" si="36"/>
        <v>63233.440216585775</v>
      </c>
    </row>
    <row r="180" spans="2:87" ht="16.5" thickBot="1" x14ac:dyDescent="0.3">
      <c r="B180" s="846"/>
      <c r="C180" s="3" t="str">
        <f t="shared" si="38"/>
        <v>Wtherm</v>
      </c>
      <c r="D180" s="4" t="s">
        <v>7</v>
      </c>
      <c r="E180" s="16" t="s">
        <v>79</v>
      </c>
      <c r="F180" s="4" t="s">
        <v>7</v>
      </c>
      <c r="G180" s="4">
        <v>75</v>
      </c>
      <c r="H180" s="4" t="s">
        <v>7</v>
      </c>
      <c r="I180" s="4">
        <v>340</v>
      </c>
      <c r="J180" s="4" t="s">
        <v>7</v>
      </c>
      <c r="K180" s="6">
        <v>1900</v>
      </c>
      <c r="L180" s="4" t="s">
        <v>7</v>
      </c>
      <c r="M180" s="4">
        <v>3</v>
      </c>
      <c r="N180" s="15" t="s">
        <v>8</v>
      </c>
      <c r="O180" s="665">
        <v>16.388514877167893</v>
      </c>
      <c r="P180" s="285">
        <f>INDEX(Калькулятор!$H$46:$BF$46,MATCH(K180,Калькулятор!$H$41:$BF$41,0))</f>
        <v>769.15252993399474</v>
      </c>
      <c r="Q180" s="672">
        <v>24915.832052286754</v>
      </c>
      <c r="R180" s="672">
        <v>22480.419063794874</v>
      </c>
      <c r="S180" s="673">
        <f t="shared" si="33"/>
        <v>47396.251116081628</v>
      </c>
      <c r="T180" s="3" t="str">
        <f t="shared" si="39"/>
        <v>Wtherm</v>
      </c>
      <c r="U180" s="4" t="s">
        <v>7</v>
      </c>
      <c r="V180" s="16" t="s">
        <v>79</v>
      </c>
      <c r="W180" s="4" t="s">
        <v>7</v>
      </c>
      <c r="X180" s="4">
        <v>90</v>
      </c>
      <c r="Y180" s="4" t="s">
        <v>7</v>
      </c>
      <c r="Z180" s="4">
        <v>340</v>
      </c>
      <c r="AA180" s="4" t="s">
        <v>7</v>
      </c>
      <c r="AB180" s="6">
        <v>1900</v>
      </c>
      <c r="AC180" s="4" t="s">
        <v>7</v>
      </c>
      <c r="AD180" s="4">
        <v>3</v>
      </c>
      <c r="AE180" s="15" t="s">
        <v>8</v>
      </c>
      <c r="AF180" s="665">
        <v>16.906372783167892</v>
      </c>
      <c r="AG180" s="285">
        <f>INDEX(Калькулятор!$H$53:$BF$53,MATCH(AB180,Калькулятор!$H$41:$BF$41,0))</f>
        <v>1106.718766891556</v>
      </c>
      <c r="AH180" s="672">
        <v>25566.80340633127</v>
      </c>
      <c r="AI180" s="672">
        <v>22480.419063794874</v>
      </c>
      <c r="AJ180" s="673">
        <f t="shared" si="37"/>
        <v>48047.222470126144</v>
      </c>
      <c r="AK180" s="3" t="str">
        <f t="shared" si="40"/>
        <v>Wtherm</v>
      </c>
      <c r="AL180" s="4" t="s">
        <v>7</v>
      </c>
      <c r="AM180" s="16" t="s">
        <v>79</v>
      </c>
      <c r="AN180" s="4" t="s">
        <v>7</v>
      </c>
      <c r="AO180" s="4">
        <v>110</v>
      </c>
      <c r="AP180" s="4" t="s">
        <v>7</v>
      </c>
      <c r="AQ180" s="4">
        <v>340</v>
      </c>
      <c r="AR180" s="4" t="s">
        <v>7</v>
      </c>
      <c r="AS180" s="6">
        <v>1900</v>
      </c>
      <c r="AT180" s="4" t="s">
        <v>7</v>
      </c>
      <c r="AU180" s="4">
        <v>3</v>
      </c>
      <c r="AV180" s="15" t="s">
        <v>8</v>
      </c>
      <c r="AW180" s="665">
        <v>17.596849991167893</v>
      </c>
      <c r="AX180" s="285">
        <f>INDEX(Калькулятор!$H$60:$BF$60,MATCH(AS180,Калькулятор!$H$41:$BF$41,0))</f>
        <v>1305.0389822016682</v>
      </c>
      <c r="AY180" s="672">
        <v>26464.952711723952</v>
      </c>
      <c r="AZ180" s="672">
        <v>22480.419063794874</v>
      </c>
      <c r="BA180" s="673">
        <f t="shared" si="34"/>
        <v>48945.371775518826</v>
      </c>
      <c r="BB180" s="3" t="str">
        <f t="shared" si="41"/>
        <v>Wtherm</v>
      </c>
      <c r="BC180" s="4" t="s">
        <v>7</v>
      </c>
      <c r="BD180" s="16" t="s">
        <v>79</v>
      </c>
      <c r="BE180" s="4" t="s">
        <v>7</v>
      </c>
      <c r="BF180" s="4">
        <v>140</v>
      </c>
      <c r="BG180" s="4" t="s">
        <v>7</v>
      </c>
      <c r="BH180" s="4">
        <v>340</v>
      </c>
      <c r="BI180" s="4" t="s">
        <v>7</v>
      </c>
      <c r="BJ180" s="6">
        <v>1900</v>
      </c>
      <c r="BK180" s="4" t="s">
        <v>7</v>
      </c>
      <c r="BL180" s="4">
        <v>6</v>
      </c>
      <c r="BM180" s="14" t="s">
        <v>12</v>
      </c>
      <c r="BN180" s="665">
        <v>21.529229579217834</v>
      </c>
      <c r="BO180" s="285">
        <f>INDEX(Калькулятор!$H$67:$BF$67,MATCH(BJ180,Калькулятор!$H$41:$BF$41,0))</f>
        <v>1821.0549561626617</v>
      </c>
      <c r="BP180" s="672">
        <v>40545.379243384225</v>
      </c>
      <c r="BQ180" s="672">
        <v>22480.419063794874</v>
      </c>
      <c r="BR180" s="673">
        <f t="shared" si="35"/>
        <v>63025.798307179095</v>
      </c>
      <c r="BS180" s="3" t="str">
        <f t="shared" si="42"/>
        <v>Wtherm</v>
      </c>
      <c r="BT180" s="4" t="s">
        <v>7</v>
      </c>
      <c r="BU180" s="16" t="s">
        <v>79</v>
      </c>
      <c r="BV180" s="4" t="s">
        <v>7</v>
      </c>
      <c r="BW180" s="4">
        <v>180</v>
      </c>
      <c r="BX180" s="4" t="s">
        <v>7</v>
      </c>
      <c r="BY180" s="4">
        <v>340</v>
      </c>
      <c r="BZ180" s="4" t="s">
        <v>7</v>
      </c>
      <c r="CA180" s="6">
        <v>1900</v>
      </c>
      <c r="CB180" s="4" t="s">
        <v>7</v>
      </c>
      <c r="CC180" s="4">
        <v>6</v>
      </c>
      <c r="CD180" s="14" t="s">
        <v>12</v>
      </c>
      <c r="CE180" s="665">
        <v>22.910183995217835</v>
      </c>
      <c r="CF180" s="285">
        <f>INDEX(Калькулятор!$H$81:$BF$81,MATCH(CA180,Калькулятор!$H$41:$BF$41,0))</f>
        <v>2085.2494575748628</v>
      </c>
      <c r="CG180" s="672">
        <v>42326.584104169597</v>
      </c>
      <c r="CH180" s="672">
        <v>22480.419063794874</v>
      </c>
      <c r="CI180" s="673">
        <f t="shared" si="36"/>
        <v>64807.003167964474</v>
      </c>
    </row>
    <row r="181" spans="2:87" ht="16.5" thickBot="1" x14ac:dyDescent="0.3">
      <c r="B181" s="846"/>
      <c r="C181" s="3" t="str">
        <f t="shared" si="38"/>
        <v>Wtherm</v>
      </c>
      <c r="D181" s="4" t="s">
        <v>7</v>
      </c>
      <c r="E181" s="16" t="s">
        <v>79</v>
      </c>
      <c r="F181" s="4" t="s">
        <v>7</v>
      </c>
      <c r="G181" s="4">
        <v>75</v>
      </c>
      <c r="H181" s="4" t="s">
        <v>7</v>
      </c>
      <c r="I181" s="4">
        <v>340</v>
      </c>
      <c r="J181" s="4" t="s">
        <v>7</v>
      </c>
      <c r="K181" s="6">
        <v>1950</v>
      </c>
      <c r="L181" s="4" t="s">
        <v>7</v>
      </c>
      <c r="M181" s="4">
        <v>3</v>
      </c>
      <c r="N181" s="15" t="s">
        <v>8</v>
      </c>
      <c r="O181" s="665">
        <v>16.807186935413082</v>
      </c>
      <c r="P181" s="285">
        <f>INDEX(Калькулятор!$H$46:$BF$46,MATCH(K181,Калькулятор!$H$41:$BF$41,0))</f>
        <v>793.96390186734948</v>
      </c>
      <c r="Q181" s="672">
        <v>25506.784896077701</v>
      </c>
      <c r="R181" s="672">
        <v>23235.898557</v>
      </c>
      <c r="S181" s="673">
        <f t="shared" si="33"/>
        <v>48742.683453077698</v>
      </c>
      <c r="T181" s="3" t="str">
        <f t="shared" si="39"/>
        <v>Wtherm</v>
      </c>
      <c r="U181" s="4" t="s">
        <v>7</v>
      </c>
      <c r="V181" s="16" t="s">
        <v>79</v>
      </c>
      <c r="W181" s="4" t="s">
        <v>7</v>
      </c>
      <c r="X181" s="4">
        <v>90</v>
      </c>
      <c r="Y181" s="4" t="s">
        <v>7</v>
      </c>
      <c r="Z181" s="4">
        <v>340</v>
      </c>
      <c r="AA181" s="4" t="s">
        <v>7</v>
      </c>
      <c r="AB181" s="6">
        <v>1950</v>
      </c>
      <c r="AC181" s="4" t="s">
        <v>7</v>
      </c>
      <c r="AD181" s="4">
        <v>3</v>
      </c>
      <c r="AE181" s="15" t="s">
        <v>8</v>
      </c>
      <c r="AF181" s="665">
        <v>17.334559041413083</v>
      </c>
      <c r="AG181" s="285">
        <f>INDEX(Калькулятор!$H$53:$BF$53,MATCH(AB181,Калькулятор!$H$41:$BF$41,0))</f>
        <v>1142.4193722751547</v>
      </c>
      <c r="AH181" s="672">
        <v>26169.684315484716</v>
      </c>
      <c r="AI181" s="672">
        <v>23235.898557</v>
      </c>
      <c r="AJ181" s="673">
        <f t="shared" si="37"/>
        <v>49405.582872484716</v>
      </c>
      <c r="AK181" s="3" t="str">
        <f t="shared" si="40"/>
        <v>Wtherm</v>
      </c>
      <c r="AL181" s="4" t="s">
        <v>7</v>
      </c>
      <c r="AM181" s="16" t="s">
        <v>79</v>
      </c>
      <c r="AN181" s="4" t="s">
        <v>7</v>
      </c>
      <c r="AO181" s="4">
        <v>110</v>
      </c>
      <c r="AP181" s="4" t="s">
        <v>7</v>
      </c>
      <c r="AQ181" s="4">
        <v>340</v>
      </c>
      <c r="AR181" s="4" t="s">
        <v>7</v>
      </c>
      <c r="AS181" s="6">
        <v>1950</v>
      </c>
      <c r="AT181" s="4" t="s">
        <v>7</v>
      </c>
      <c r="AU181" s="4">
        <v>3</v>
      </c>
      <c r="AV181" s="15" t="s">
        <v>8</v>
      </c>
      <c r="AW181" s="665">
        <v>18.037721849413082</v>
      </c>
      <c r="AX181" s="285">
        <f>INDEX(Калькулятор!$H$60:$BF$60,MATCH(AS181,Калькулятор!$H$41:$BF$41,0))</f>
        <v>1347.137013885593</v>
      </c>
      <c r="AY181" s="672">
        <v>27083.737708027395</v>
      </c>
      <c r="AZ181" s="672">
        <v>23235.898557</v>
      </c>
      <c r="BA181" s="673">
        <f t="shared" si="34"/>
        <v>50319.636265027395</v>
      </c>
      <c r="BB181" s="3" t="str">
        <f t="shared" si="41"/>
        <v>Wtherm</v>
      </c>
      <c r="BC181" s="4" t="s">
        <v>7</v>
      </c>
      <c r="BD181" s="16" t="s">
        <v>79</v>
      </c>
      <c r="BE181" s="4" t="s">
        <v>7</v>
      </c>
      <c r="BF181" s="4">
        <v>140</v>
      </c>
      <c r="BG181" s="4" t="s">
        <v>7</v>
      </c>
      <c r="BH181" s="4">
        <v>340</v>
      </c>
      <c r="BI181" s="4" t="s">
        <v>7</v>
      </c>
      <c r="BJ181" s="6">
        <v>1950</v>
      </c>
      <c r="BK181" s="4" t="s">
        <v>7</v>
      </c>
      <c r="BL181" s="4">
        <v>6</v>
      </c>
      <c r="BM181" s="14" t="s">
        <v>12</v>
      </c>
      <c r="BN181" s="665">
        <v>22.072935097826161</v>
      </c>
      <c r="BO181" s="285">
        <f>INDEX(Калькулятор!$H$67:$BF$67,MATCH(BJ181,Калькулятор!$H$41:$BF$41,0))</f>
        <v>1879.7986644259736</v>
      </c>
      <c r="BP181" s="672">
        <v>41561.654527257786</v>
      </c>
      <c r="BQ181" s="672">
        <v>23235.898557</v>
      </c>
      <c r="BR181" s="673">
        <f t="shared" si="35"/>
        <v>64797.553084257786</v>
      </c>
      <c r="BS181" s="3" t="str">
        <f t="shared" si="42"/>
        <v>Wtherm</v>
      </c>
      <c r="BT181" s="4" t="s">
        <v>7</v>
      </c>
      <c r="BU181" s="16" t="s">
        <v>79</v>
      </c>
      <c r="BV181" s="4" t="s">
        <v>7</v>
      </c>
      <c r="BW181" s="4">
        <v>180</v>
      </c>
      <c r="BX181" s="4" t="s">
        <v>7</v>
      </c>
      <c r="BY181" s="4">
        <v>340</v>
      </c>
      <c r="BZ181" s="4" t="s">
        <v>7</v>
      </c>
      <c r="CA181" s="6">
        <v>1950</v>
      </c>
      <c r="CB181" s="4" t="s">
        <v>7</v>
      </c>
      <c r="CC181" s="4">
        <v>6</v>
      </c>
      <c r="CD181" s="14" t="s">
        <v>12</v>
      </c>
      <c r="CE181" s="665">
        <v>23.479260713826161</v>
      </c>
      <c r="CF181" s="285">
        <f>INDEX(Калькулятор!$H$81:$BF$81,MATCH(CA181,Калькулятор!$H$41:$BF$41,0))</f>
        <v>2152.515569109536</v>
      </c>
      <c r="CG181" s="672">
        <v>43374.667562343151</v>
      </c>
      <c r="CH181" s="672">
        <v>23235.898557</v>
      </c>
      <c r="CI181" s="673">
        <f t="shared" si="36"/>
        <v>66610.566119343159</v>
      </c>
    </row>
    <row r="182" spans="2:87" ht="16.5" thickBot="1" x14ac:dyDescent="0.3">
      <c r="B182" s="846"/>
      <c r="C182" s="3" t="str">
        <f t="shared" si="38"/>
        <v>Wtherm</v>
      </c>
      <c r="D182" s="4" t="s">
        <v>7</v>
      </c>
      <c r="E182" s="16" t="s">
        <v>79</v>
      </c>
      <c r="F182" s="4" t="s">
        <v>7</v>
      </c>
      <c r="G182" s="4">
        <v>75</v>
      </c>
      <c r="H182" s="4" t="s">
        <v>7</v>
      </c>
      <c r="I182" s="4">
        <v>340</v>
      </c>
      <c r="J182" s="4" t="s">
        <v>7</v>
      </c>
      <c r="K182" s="6">
        <v>2000</v>
      </c>
      <c r="L182" s="4" t="s">
        <v>7</v>
      </c>
      <c r="M182" s="4">
        <v>3</v>
      </c>
      <c r="N182" s="15" t="s">
        <v>8</v>
      </c>
      <c r="O182" s="665">
        <v>17.24265499065827</v>
      </c>
      <c r="P182" s="285">
        <f>INDEX(Калькулятор!$H$46:$BF$46,MATCH(K182,Калькулятор!$H$41:$BF$41,0))</f>
        <v>818.7752738007041</v>
      </c>
      <c r="Q182" s="672">
        <v>26129.265219868656</v>
      </c>
      <c r="R182" s="672">
        <v>23761.378050205134</v>
      </c>
      <c r="S182" s="673">
        <f t="shared" si="33"/>
        <v>49890.643270073793</v>
      </c>
      <c r="T182" s="3" t="str">
        <f t="shared" si="39"/>
        <v>Wtherm</v>
      </c>
      <c r="U182" s="4" t="s">
        <v>7</v>
      </c>
      <c r="V182" s="16" t="s">
        <v>79</v>
      </c>
      <c r="W182" s="4" t="s">
        <v>7</v>
      </c>
      <c r="X182" s="4">
        <v>90</v>
      </c>
      <c r="Y182" s="4" t="s">
        <v>7</v>
      </c>
      <c r="Z182" s="4">
        <v>340</v>
      </c>
      <c r="AA182" s="4" t="s">
        <v>7</v>
      </c>
      <c r="AB182" s="6">
        <v>2000</v>
      </c>
      <c r="AC182" s="4" t="s">
        <v>7</v>
      </c>
      <c r="AD182" s="4">
        <v>3</v>
      </c>
      <c r="AE182" s="15" t="s">
        <v>8</v>
      </c>
      <c r="AF182" s="665">
        <v>17.77954129665827</v>
      </c>
      <c r="AG182" s="285">
        <f>INDEX(Калькулятор!$H$53:$BF$53,MATCH(AB182,Калькулятор!$H$41:$BF$41,0))</f>
        <v>1178.1199776587532</v>
      </c>
      <c r="AH182" s="672">
        <v>26804.452884638173</v>
      </c>
      <c r="AI182" s="672">
        <v>23761.378050205134</v>
      </c>
      <c r="AJ182" s="673">
        <f t="shared" si="37"/>
        <v>50565.83093484331</v>
      </c>
      <c r="AK182" s="3" t="str">
        <f t="shared" si="40"/>
        <v>Wtherm</v>
      </c>
      <c r="AL182" s="4" t="s">
        <v>7</v>
      </c>
      <c r="AM182" s="16" t="s">
        <v>79</v>
      </c>
      <c r="AN182" s="4" t="s">
        <v>7</v>
      </c>
      <c r="AO182" s="4">
        <v>110</v>
      </c>
      <c r="AP182" s="4" t="s">
        <v>7</v>
      </c>
      <c r="AQ182" s="4">
        <v>340</v>
      </c>
      <c r="AR182" s="4" t="s">
        <v>7</v>
      </c>
      <c r="AS182" s="6">
        <v>2000</v>
      </c>
      <c r="AT182" s="4" t="s">
        <v>7</v>
      </c>
      <c r="AU182" s="4">
        <v>3</v>
      </c>
      <c r="AV182" s="15" t="s">
        <v>8</v>
      </c>
      <c r="AW182" s="665">
        <v>18.495389704658265</v>
      </c>
      <c r="AX182" s="285">
        <f>INDEX(Калькулятор!$H$60:$BF$60,MATCH(AS182,Калькулятор!$H$41:$BF$41,0))</f>
        <v>1389.2350455695175</v>
      </c>
      <c r="AY182" s="672">
        <v>27734.890604330853</v>
      </c>
      <c r="AZ182" s="672">
        <v>23761.378050205134</v>
      </c>
      <c r="BA182" s="673">
        <f t="shared" si="34"/>
        <v>51496.26865453599</v>
      </c>
      <c r="BB182" s="3" t="str">
        <f t="shared" si="41"/>
        <v>Wtherm</v>
      </c>
      <c r="BC182" s="4" t="s">
        <v>7</v>
      </c>
      <c r="BD182" s="16" t="s">
        <v>79</v>
      </c>
      <c r="BE182" s="4" t="s">
        <v>7</v>
      </c>
      <c r="BF182" s="4">
        <v>140</v>
      </c>
      <c r="BG182" s="4" t="s">
        <v>7</v>
      </c>
      <c r="BH182" s="4">
        <v>340</v>
      </c>
      <c r="BI182" s="4" t="s">
        <v>7</v>
      </c>
      <c r="BJ182" s="6">
        <v>2000</v>
      </c>
      <c r="BK182" s="4" t="s">
        <v>7</v>
      </c>
      <c r="BL182" s="4">
        <v>6</v>
      </c>
      <c r="BM182" s="14" t="s">
        <v>12</v>
      </c>
      <c r="BN182" s="665">
        <v>22.633436613434483</v>
      </c>
      <c r="BO182" s="285">
        <f>INDEX(Калькулятор!$H$67:$BF$67,MATCH(BJ182,Калькулятор!$H$41:$BF$41,0))</f>
        <v>1938.542372689285</v>
      </c>
      <c r="BP182" s="672">
        <v>42611.018071131351</v>
      </c>
      <c r="BQ182" s="672">
        <v>23761.378050205134</v>
      </c>
      <c r="BR182" s="673">
        <f t="shared" si="35"/>
        <v>66372.396121336482</v>
      </c>
      <c r="BS182" s="3" t="str">
        <f t="shared" si="42"/>
        <v>Wtherm</v>
      </c>
      <c r="BT182" s="4" t="s">
        <v>7</v>
      </c>
      <c r="BU182" s="16" t="s">
        <v>79</v>
      </c>
      <c r="BV182" s="4" t="s">
        <v>7</v>
      </c>
      <c r="BW182" s="4">
        <v>180</v>
      </c>
      <c r="BX182" s="4" t="s">
        <v>7</v>
      </c>
      <c r="BY182" s="4">
        <v>340</v>
      </c>
      <c r="BZ182" s="4" t="s">
        <v>7</v>
      </c>
      <c r="CA182" s="6">
        <v>2000</v>
      </c>
      <c r="CB182" s="4" t="s">
        <v>7</v>
      </c>
      <c r="CC182" s="4">
        <v>6</v>
      </c>
      <c r="CD182" s="14" t="s">
        <v>12</v>
      </c>
      <c r="CE182" s="665">
        <v>24.065133429434489</v>
      </c>
      <c r="CF182" s="285">
        <f>INDEX(Калькулятор!$H$81:$BF$81,MATCH(CA182,Калькулятор!$H$41:$BF$41,0))</f>
        <v>2219.7816806442088</v>
      </c>
      <c r="CG182" s="672">
        <v>44456.799760516718</v>
      </c>
      <c r="CH182" s="672">
        <v>23761.378050205134</v>
      </c>
      <c r="CI182" s="673">
        <f t="shared" si="36"/>
        <v>68218.177810721856</v>
      </c>
    </row>
    <row r="183" spans="2:87" ht="16.5" thickBot="1" x14ac:dyDescent="0.3">
      <c r="B183" s="846"/>
      <c r="C183" s="3" t="str">
        <f t="shared" si="38"/>
        <v>Wtherm</v>
      </c>
      <c r="D183" s="4" t="s">
        <v>7</v>
      </c>
      <c r="E183" s="16" t="s">
        <v>79</v>
      </c>
      <c r="F183" s="4" t="s">
        <v>7</v>
      </c>
      <c r="G183" s="4">
        <v>75</v>
      </c>
      <c r="H183" s="4" t="s">
        <v>7</v>
      </c>
      <c r="I183" s="4">
        <v>340</v>
      </c>
      <c r="J183" s="4" t="s">
        <v>7</v>
      </c>
      <c r="K183" s="6">
        <v>2050</v>
      </c>
      <c r="L183" s="4" t="s">
        <v>7</v>
      </c>
      <c r="M183" s="4">
        <v>3</v>
      </c>
      <c r="N183" s="15" t="s">
        <v>8</v>
      </c>
      <c r="O183" s="665">
        <v>17.630219048903459</v>
      </c>
      <c r="P183" s="285">
        <f>INDEX(Калькулятор!$H$46:$BF$46,MATCH(K183,Калькулятор!$H$41:$BF$41,0))</f>
        <v>843.58664573405872</v>
      </c>
      <c r="Q183" s="672">
        <v>26846.623818967419</v>
      </c>
      <c r="R183" s="672">
        <v>24286.857543410264</v>
      </c>
      <c r="S183" s="673">
        <f t="shared" si="33"/>
        <v>51133.481362377686</v>
      </c>
      <c r="T183" s="3" t="str">
        <f t="shared" si="39"/>
        <v>Wtherm</v>
      </c>
      <c r="U183" s="4" t="s">
        <v>7</v>
      </c>
      <c r="V183" s="16" t="s">
        <v>79</v>
      </c>
      <c r="W183" s="4" t="s">
        <v>7</v>
      </c>
      <c r="X183" s="4">
        <v>90</v>
      </c>
      <c r="Y183" s="4" t="s">
        <v>7</v>
      </c>
      <c r="Z183" s="4">
        <v>340</v>
      </c>
      <c r="AA183" s="4" t="s">
        <v>7</v>
      </c>
      <c r="AB183" s="6">
        <v>2050</v>
      </c>
      <c r="AC183" s="4" t="s">
        <v>7</v>
      </c>
      <c r="AD183" s="4">
        <v>3</v>
      </c>
      <c r="AE183" s="15" t="s">
        <v>8</v>
      </c>
      <c r="AF183" s="665">
        <v>18.176619554903461</v>
      </c>
      <c r="AG183" s="285">
        <f>INDEX(Калькулятор!$H$53:$BF$53,MATCH(AB183,Калькулятор!$H$41:$BF$41,0))</f>
        <v>1213.8205830423517</v>
      </c>
      <c r="AH183" s="672">
        <v>27533.739549099431</v>
      </c>
      <c r="AI183" s="672">
        <v>24286.857543410264</v>
      </c>
      <c r="AJ183" s="673">
        <f t="shared" si="37"/>
        <v>51820.597092509692</v>
      </c>
      <c r="AK183" s="3" t="str">
        <f t="shared" si="40"/>
        <v>Wtherm</v>
      </c>
      <c r="AL183" s="4" t="s">
        <v>7</v>
      </c>
      <c r="AM183" s="16" t="s">
        <v>79</v>
      </c>
      <c r="AN183" s="4" t="s">
        <v>7</v>
      </c>
      <c r="AO183" s="4">
        <v>110</v>
      </c>
      <c r="AP183" s="4" t="s">
        <v>7</v>
      </c>
      <c r="AQ183" s="4">
        <v>340</v>
      </c>
      <c r="AR183" s="4" t="s">
        <v>7</v>
      </c>
      <c r="AS183" s="6">
        <v>2050</v>
      </c>
      <c r="AT183" s="4" t="s">
        <v>7</v>
      </c>
      <c r="AU183" s="4">
        <v>3</v>
      </c>
      <c r="AV183" s="15" t="s">
        <v>8</v>
      </c>
      <c r="AW183" s="665">
        <v>18.905153562903457</v>
      </c>
      <c r="AX183" s="285">
        <f>INDEX(Калькулятор!$H$60:$BF$60,MATCH(AS183,Калькулятор!$H$41:$BF$41,0))</f>
        <v>1431.3330772534425</v>
      </c>
      <c r="AY183" s="672">
        <v>28480.081355942111</v>
      </c>
      <c r="AZ183" s="672">
        <v>24286.857543410264</v>
      </c>
      <c r="BA183" s="673">
        <f t="shared" si="34"/>
        <v>52766.938899352375</v>
      </c>
      <c r="BB183" s="3" t="str">
        <f t="shared" si="41"/>
        <v>Wtherm</v>
      </c>
      <c r="BC183" s="4" t="s">
        <v>7</v>
      </c>
      <c r="BD183" s="16" t="s">
        <v>79</v>
      </c>
      <c r="BE183" s="4" t="s">
        <v>7</v>
      </c>
      <c r="BF183" s="4">
        <v>140</v>
      </c>
      <c r="BG183" s="4" t="s">
        <v>7</v>
      </c>
      <c r="BH183" s="4">
        <v>340</v>
      </c>
      <c r="BI183" s="4" t="s">
        <v>7</v>
      </c>
      <c r="BJ183" s="6">
        <v>2050</v>
      </c>
      <c r="BK183" s="4" t="s">
        <v>7</v>
      </c>
      <c r="BL183" s="4">
        <v>6</v>
      </c>
      <c r="BM183" s="14" t="s">
        <v>12</v>
      </c>
      <c r="BN183" s="665">
        <v>23.146034132042814</v>
      </c>
      <c r="BO183" s="285">
        <f>INDEX(Калькулятор!$H$67:$BF$67,MATCH(BJ183,Калькулятор!$H$41:$BF$41,0))</f>
        <v>1997.2860809525966</v>
      </c>
      <c r="BP183" s="672">
        <v>43753.699110312729</v>
      </c>
      <c r="BQ183" s="672">
        <v>24286.857543410264</v>
      </c>
      <c r="BR183" s="673">
        <f t="shared" si="35"/>
        <v>68040.55665372299</v>
      </c>
      <c r="BS183" s="3" t="str">
        <f t="shared" si="42"/>
        <v>Wtherm</v>
      </c>
      <c r="BT183" s="4" t="s">
        <v>7</v>
      </c>
      <c r="BU183" s="16" t="s">
        <v>79</v>
      </c>
      <c r="BV183" s="4" t="s">
        <v>7</v>
      </c>
      <c r="BW183" s="4">
        <v>180</v>
      </c>
      <c r="BX183" s="4" t="s">
        <v>7</v>
      </c>
      <c r="BY183" s="4">
        <v>340</v>
      </c>
      <c r="BZ183" s="4" t="s">
        <v>7</v>
      </c>
      <c r="CA183" s="6">
        <v>2050</v>
      </c>
      <c r="CB183" s="4" t="s">
        <v>7</v>
      </c>
      <c r="CC183" s="4">
        <v>6</v>
      </c>
      <c r="CD183" s="14" t="s">
        <v>12</v>
      </c>
      <c r="CE183" s="665">
        <v>24.603102148042819</v>
      </c>
      <c r="CF183" s="285">
        <f>INDEX(Калькулятор!$H$81:$BF$81,MATCH(CA183,Калькулятор!$H$41:$BF$41,0))</f>
        <v>2287.047792178882</v>
      </c>
      <c r="CG183" s="672">
        <v>45631.288973998096</v>
      </c>
      <c r="CH183" s="672">
        <v>24286.857543410264</v>
      </c>
      <c r="CI183" s="673">
        <f t="shared" si="36"/>
        <v>69918.146517408357</v>
      </c>
    </row>
    <row r="184" spans="2:87" ht="16.5" thickBot="1" x14ac:dyDescent="0.3">
      <c r="B184" s="846"/>
      <c r="C184" s="3" t="str">
        <f t="shared" si="38"/>
        <v>Wtherm</v>
      </c>
      <c r="D184" s="7" t="s">
        <v>7</v>
      </c>
      <c r="E184" s="16" t="s">
        <v>79</v>
      </c>
      <c r="F184" s="7" t="s">
        <v>7</v>
      </c>
      <c r="G184" s="4">
        <v>75</v>
      </c>
      <c r="H184" s="7" t="s">
        <v>7</v>
      </c>
      <c r="I184" s="4">
        <v>340</v>
      </c>
      <c r="J184" s="7" t="s">
        <v>7</v>
      </c>
      <c r="K184" s="6">
        <v>2100</v>
      </c>
      <c r="L184" s="7" t="s">
        <v>7</v>
      </c>
      <c r="M184" s="4">
        <v>3</v>
      </c>
      <c r="N184" s="15" t="s">
        <v>8</v>
      </c>
      <c r="O184" s="665">
        <v>18.048891107148648</v>
      </c>
      <c r="P184" s="285">
        <f>INDEX(Калькулятор!$H$46:$BF$46,MATCH(K184,Калькулятор!$H$41:$BF$41,0))</f>
        <v>868.39801766741346</v>
      </c>
      <c r="Q184" s="672">
        <v>27437.576662758369</v>
      </c>
      <c r="R184" s="672">
        <v>25042.33703661539</v>
      </c>
      <c r="S184" s="673">
        <f t="shared" si="33"/>
        <v>52479.913699373763</v>
      </c>
      <c r="T184" s="3" t="str">
        <f t="shared" si="39"/>
        <v>Wtherm</v>
      </c>
      <c r="U184" s="7" t="s">
        <v>7</v>
      </c>
      <c r="V184" s="16" t="s">
        <v>79</v>
      </c>
      <c r="W184" s="7" t="s">
        <v>7</v>
      </c>
      <c r="X184" s="4">
        <v>90</v>
      </c>
      <c r="Y184" s="7" t="s">
        <v>7</v>
      </c>
      <c r="Z184" s="4">
        <v>340</v>
      </c>
      <c r="AA184" s="7" t="s">
        <v>7</v>
      </c>
      <c r="AB184" s="6">
        <v>2100</v>
      </c>
      <c r="AC184" s="7" t="s">
        <v>7</v>
      </c>
      <c r="AD184" s="4">
        <v>3</v>
      </c>
      <c r="AE184" s="15" t="s">
        <v>8</v>
      </c>
      <c r="AF184" s="665">
        <v>18.604805813148651</v>
      </c>
      <c r="AG184" s="285">
        <f>INDEX(Калькулятор!$H$53:$BF$53,MATCH(AB184,Калькулятор!$H$41:$BF$41,0))</f>
        <v>1249.5211884259504</v>
      </c>
      <c r="AH184" s="672">
        <v>28136.620458252877</v>
      </c>
      <c r="AI184" s="672">
        <v>25042.33703661539</v>
      </c>
      <c r="AJ184" s="673">
        <f t="shared" si="37"/>
        <v>53178.957494868271</v>
      </c>
      <c r="AK184" s="3" t="str">
        <f t="shared" si="40"/>
        <v>Wtherm</v>
      </c>
      <c r="AL184" s="7" t="s">
        <v>7</v>
      </c>
      <c r="AM184" s="16" t="s">
        <v>79</v>
      </c>
      <c r="AN184" s="7" t="s">
        <v>7</v>
      </c>
      <c r="AO184" s="4">
        <v>110</v>
      </c>
      <c r="AP184" s="7" t="s">
        <v>7</v>
      </c>
      <c r="AQ184" s="4">
        <v>340</v>
      </c>
      <c r="AR184" s="7" t="s">
        <v>7</v>
      </c>
      <c r="AS184" s="6">
        <v>2100</v>
      </c>
      <c r="AT184" s="7" t="s">
        <v>7</v>
      </c>
      <c r="AU184" s="4">
        <v>3</v>
      </c>
      <c r="AV184" s="15" t="s">
        <v>8</v>
      </c>
      <c r="AW184" s="665">
        <v>19.346025421148646</v>
      </c>
      <c r="AX184" s="285">
        <f>INDEX(Калькулятор!$H$60:$BF$60,MATCH(AS184,Калькулятор!$H$41:$BF$41,0))</f>
        <v>1473.4311089373673</v>
      </c>
      <c r="AY184" s="672">
        <v>29098.866352245561</v>
      </c>
      <c r="AZ184" s="672">
        <v>25042.33703661539</v>
      </c>
      <c r="BA184" s="673">
        <f t="shared" si="34"/>
        <v>54141.203388860951</v>
      </c>
      <c r="BB184" s="3" t="str">
        <f t="shared" si="41"/>
        <v>Wtherm</v>
      </c>
      <c r="BC184" s="7" t="s">
        <v>7</v>
      </c>
      <c r="BD184" s="16" t="s">
        <v>79</v>
      </c>
      <c r="BE184" s="7" t="s">
        <v>7</v>
      </c>
      <c r="BF184" s="4">
        <v>140</v>
      </c>
      <c r="BG184" s="7" t="s">
        <v>7</v>
      </c>
      <c r="BH184" s="4">
        <v>340</v>
      </c>
      <c r="BI184" s="7" t="s">
        <v>7</v>
      </c>
      <c r="BJ184" s="6">
        <v>2100</v>
      </c>
      <c r="BK184" s="7" t="s">
        <v>7</v>
      </c>
      <c r="BL184" s="4">
        <v>6</v>
      </c>
      <c r="BM184" s="14" t="s">
        <v>12</v>
      </c>
      <c r="BN184" s="665">
        <v>23.689739650651141</v>
      </c>
      <c r="BO184" s="285">
        <f>INDEX(Калькулятор!$H$67:$BF$67,MATCH(BJ184,Калькулятор!$H$41:$BF$41,0))</f>
        <v>2056.0297892159083</v>
      </c>
      <c r="BP184" s="672">
        <v>44769.974394186291</v>
      </c>
      <c r="BQ184" s="672">
        <v>25042.33703661539</v>
      </c>
      <c r="BR184" s="673">
        <f t="shared" si="35"/>
        <v>69812.311430801681</v>
      </c>
      <c r="BS184" s="3" t="str">
        <f t="shared" si="42"/>
        <v>Wtherm</v>
      </c>
      <c r="BT184" s="7" t="s">
        <v>7</v>
      </c>
      <c r="BU184" s="16" t="s">
        <v>79</v>
      </c>
      <c r="BV184" s="7" t="s">
        <v>7</v>
      </c>
      <c r="BW184" s="4">
        <v>180</v>
      </c>
      <c r="BX184" s="7" t="s">
        <v>7</v>
      </c>
      <c r="BY184" s="4">
        <v>340</v>
      </c>
      <c r="BZ184" s="7" t="s">
        <v>7</v>
      </c>
      <c r="CA184" s="6">
        <v>2100</v>
      </c>
      <c r="CB184" s="7" t="s">
        <v>7</v>
      </c>
      <c r="CC184" s="4">
        <v>6</v>
      </c>
      <c r="CD184" s="14" t="s">
        <v>12</v>
      </c>
      <c r="CE184" s="665">
        <v>25.172178866651144</v>
      </c>
      <c r="CF184" s="285">
        <f>INDEX(Калькулятор!$H$81:$BF$81,MATCH(CA184,Калькулятор!$H$41:$BF$41,0))</f>
        <v>2354.3139037135547</v>
      </c>
      <c r="CG184" s="672">
        <v>46679.372432171651</v>
      </c>
      <c r="CH184" s="672">
        <v>25042.33703661539</v>
      </c>
      <c r="CI184" s="673">
        <f t="shared" si="36"/>
        <v>71721.709468787041</v>
      </c>
    </row>
    <row r="185" spans="2:87" ht="16.5" thickBot="1" x14ac:dyDescent="0.3">
      <c r="B185" s="846"/>
      <c r="C185" s="3" t="str">
        <f t="shared" si="38"/>
        <v>Wtherm</v>
      </c>
      <c r="D185" s="4" t="s">
        <v>7</v>
      </c>
      <c r="E185" s="16" t="s">
        <v>79</v>
      </c>
      <c r="F185" s="4" t="s">
        <v>7</v>
      </c>
      <c r="G185" s="4">
        <v>75</v>
      </c>
      <c r="H185" s="4" t="s">
        <v>7</v>
      </c>
      <c r="I185" s="4">
        <v>340</v>
      </c>
      <c r="J185" s="4" t="s">
        <v>7</v>
      </c>
      <c r="K185" s="6">
        <v>2150</v>
      </c>
      <c r="L185" s="4" t="s">
        <v>7</v>
      </c>
      <c r="M185" s="4">
        <v>3</v>
      </c>
      <c r="N185" s="15" t="s">
        <v>8</v>
      </c>
      <c r="O185" s="665">
        <v>18.436455165393838</v>
      </c>
      <c r="P185" s="285">
        <f>INDEX(Калькулятор!$H$46:$BF$46,MATCH(K185,Калькулятор!$H$41:$BF$41,0))</f>
        <v>893.20938960076808</v>
      </c>
      <c r="Q185" s="672">
        <v>28028.529506549323</v>
      </c>
      <c r="R185" s="672">
        <v>25567.81652982052</v>
      </c>
      <c r="S185" s="673">
        <f t="shared" si="33"/>
        <v>53596.34603636984</v>
      </c>
      <c r="T185" s="3" t="str">
        <f t="shared" si="39"/>
        <v>Wtherm</v>
      </c>
      <c r="U185" s="4" t="s">
        <v>7</v>
      </c>
      <c r="V185" s="16" t="s">
        <v>79</v>
      </c>
      <c r="W185" s="4" t="s">
        <v>7</v>
      </c>
      <c r="X185" s="4">
        <v>90</v>
      </c>
      <c r="Y185" s="4" t="s">
        <v>7</v>
      </c>
      <c r="Z185" s="4">
        <v>340</v>
      </c>
      <c r="AA185" s="4" t="s">
        <v>7</v>
      </c>
      <c r="AB185" s="6">
        <v>2150</v>
      </c>
      <c r="AC185" s="4" t="s">
        <v>7</v>
      </c>
      <c r="AD185" s="4">
        <v>3</v>
      </c>
      <c r="AE185" s="15" t="s">
        <v>8</v>
      </c>
      <c r="AF185" s="665">
        <v>19.001884071393839</v>
      </c>
      <c r="AG185" s="285">
        <f>INDEX(Калькулятор!$H$53:$BF$53,MATCH(AB185,Калькулятор!$H$41:$BF$41,0))</f>
        <v>1285.2217938095489</v>
      </c>
      <c r="AH185" s="672">
        <v>28739.501367406334</v>
      </c>
      <c r="AI185" s="672">
        <v>25567.81652982052</v>
      </c>
      <c r="AJ185" s="673">
        <f t="shared" si="37"/>
        <v>54307.317897226851</v>
      </c>
      <c r="AK185" s="3" t="str">
        <f t="shared" si="40"/>
        <v>Wtherm</v>
      </c>
      <c r="AL185" s="4" t="s">
        <v>7</v>
      </c>
      <c r="AM185" s="16" t="s">
        <v>79</v>
      </c>
      <c r="AN185" s="4" t="s">
        <v>7</v>
      </c>
      <c r="AO185" s="4">
        <v>110</v>
      </c>
      <c r="AP185" s="4" t="s">
        <v>7</v>
      </c>
      <c r="AQ185" s="4">
        <v>340</v>
      </c>
      <c r="AR185" s="4" t="s">
        <v>7</v>
      </c>
      <c r="AS185" s="6">
        <v>2150</v>
      </c>
      <c r="AT185" s="4" t="s">
        <v>7</v>
      </c>
      <c r="AU185" s="4">
        <v>3</v>
      </c>
      <c r="AV185" s="15" t="s">
        <v>8</v>
      </c>
      <c r="AW185" s="665">
        <v>19.755789279393838</v>
      </c>
      <c r="AX185" s="285">
        <f>INDEX(Калькулятор!$H$60:$BF$60,MATCH(AS185,Калькулятор!$H$41:$BF$41,0))</f>
        <v>1515.5291406212921</v>
      </c>
      <c r="AY185" s="672">
        <v>29717.651348549018</v>
      </c>
      <c r="AZ185" s="672">
        <v>25567.81652982052</v>
      </c>
      <c r="BA185" s="673">
        <f t="shared" si="34"/>
        <v>55285.467878369542</v>
      </c>
      <c r="BB185" s="3" t="str">
        <f t="shared" si="41"/>
        <v>Wtherm</v>
      </c>
      <c r="BC185" s="4" t="s">
        <v>7</v>
      </c>
      <c r="BD185" s="16" t="s">
        <v>79</v>
      </c>
      <c r="BE185" s="4" t="s">
        <v>7</v>
      </c>
      <c r="BF185" s="4">
        <v>140</v>
      </c>
      <c r="BG185" s="4" t="s">
        <v>7</v>
      </c>
      <c r="BH185" s="4">
        <v>340</v>
      </c>
      <c r="BI185" s="4" t="s">
        <v>7</v>
      </c>
      <c r="BJ185" s="6">
        <v>2150</v>
      </c>
      <c r="BK185" s="4" t="s">
        <v>7</v>
      </c>
      <c r="BL185" s="4">
        <v>6</v>
      </c>
      <c r="BM185" s="14" t="s">
        <v>12</v>
      </c>
      <c r="BN185" s="665">
        <v>24.202337169259469</v>
      </c>
      <c r="BO185" s="285">
        <f>INDEX(Калькулятор!$H$67:$BF$67,MATCH(BJ185,Калькулятор!$H$41:$BF$41,0))</f>
        <v>2114.7734974792202</v>
      </c>
      <c r="BP185" s="672">
        <v>45786.249678059852</v>
      </c>
      <c r="BQ185" s="672">
        <v>25567.81652982052</v>
      </c>
      <c r="BR185" s="673">
        <f t="shared" si="35"/>
        <v>71354.066207880373</v>
      </c>
      <c r="BS185" s="3" t="str">
        <f t="shared" si="42"/>
        <v>Wtherm</v>
      </c>
      <c r="BT185" s="4" t="s">
        <v>7</v>
      </c>
      <c r="BU185" s="16" t="s">
        <v>79</v>
      </c>
      <c r="BV185" s="4" t="s">
        <v>7</v>
      </c>
      <c r="BW185" s="4">
        <v>180</v>
      </c>
      <c r="BX185" s="4" t="s">
        <v>7</v>
      </c>
      <c r="BY185" s="4">
        <v>340</v>
      </c>
      <c r="BZ185" s="4" t="s">
        <v>7</v>
      </c>
      <c r="CA185" s="6">
        <v>2150</v>
      </c>
      <c r="CB185" s="4" t="s">
        <v>7</v>
      </c>
      <c r="CC185" s="4">
        <v>6</v>
      </c>
      <c r="CD185" s="14" t="s">
        <v>12</v>
      </c>
      <c r="CE185" s="665">
        <v>25.71014758525947</v>
      </c>
      <c r="CF185" s="285">
        <f>INDEX(Калькулятор!$H$81:$BF$81,MATCH(CA185,Калькулятор!$H$41:$BF$41,0))</f>
        <v>2421.5800152482279</v>
      </c>
      <c r="CG185" s="672">
        <v>47727.45589034522</v>
      </c>
      <c r="CH185" s="672">
        <v>25567.81652982052</v>
      </c>
      <c r="CI185" s="673">
        <f t="shared" si="36"/>
        <v>73295.27242016574</v>
      </c>
    </row>
    <row r="186" spans="2:87" ht="16.5" thickBot="1" x14ac:dyDescent="0.3">
      <c r="B186" s="846"/>
      <c r="C186" s="3" t="str">
        <f t="shared" si="38"/>
        <v>Wtherm</v>
      </c>
      <c r="D186" s="4" t="s">
        <v>7</v>
      </c>
      <c r="E186" s="16" t="s">
        <v>79</v>
      </c>
      <c r="F186" s="4" t="s">
        <v>7</v>
      </c>
      <c r="G186" s="4">
        <v>75</v>
      </c>
      <c r="H186" s="4" t="s">
        <v>7</v>
      </c>
      <c r="I186" s="4">
        <v>340</v>
      </c>
      <c r="J186" s="4" t="s">
        <v>7</v>
      </c>
      <c r="K186" s="6">
        <v>2200</v>
      </c>
      <c r="L186" s="4" t="s">
        <v>7</v>
      </c>
      <c r="M186" s="4">
        <v>3</v>
      </c>
      <c r="N186" s="15" t="s">
        <v>8</v>
      </c>
      <c r="O186" s="665">
        <v>19.094896108999027</v>
      </c>
      <c r="P186" s="285">
        <f>INDEX(Калькулятор!$H$46:$BF$46,MATCH(K186,Калькулятор!$H$41:$BF$41,0))</f>
        <v>918.02076153412281</v>
      </c>
      <c r="Q186" s="672">
        <v>29019.458913662933</v>
      </c>
      <c r="R186" s="672">
        <v>26093.296023025647</v>
      </c>
      <c r="S186" s="673">
        <f t="shared" si="33"/>
        <v>55112.75493668858</v>
      </c>
      <c r="T186" s="3" t="str">
        <f t="shared" si="39"/>
        <v>Wtherm</v>
      </c>
      <c r="U186" s="4" t="s">
        <v>7</v>
      </c>
      <c r="V186" s="16" t="s">
        <v>79</v>
      </c>
      <c r="W186" s="4" t="s">
        <v>7</v>
      </c>
      <c r="X186" s="4">
        <v>90</v>
      </c>
      <c r="Y186" s="4" t="s">
        <v>7</v>
      </c>
      <c r="Z186" s="4">
        <v>340</v>
      </c>
      <c r="AA186" s="4" t="s">
        <v>7</v>
      </c>
      <c r="AB186" s="6">
        <v>2200</v>
      </c>
      <c r="AC186" s="4" t="s">
        <v>7</v>
      </c>
      <c r="AD186" s="4">
        <v>3</v>
      </c>
      <c r="AE186" s="15" t="s">
        <v>8</v>
      </c>
      <c r="AF186" s="665">
        <v>19.732062082999029</v>
      </c>
      <c r="AG186" s="285">
        <f>INDEX(Калькулятор!$H$53:$BF$53,MATCH(AB186,Калькулятор!$H$41:$BF$41,0))</f>
        <v>1320.9223991931476</v>
      </c>
      <c r="AH186" s="672">
        <v>29820.368387353195</v>
      </c>
      <c r="AI186" s="672">
        <v>26093.296023025647</v>
      </c>
      <c r="AJ186" s="673">
        <f t="shared" ref="AJ186:AJ202" si="43">AH186+AI186</f>
        <v>55913.664410378842</v>
      </c>
      <c r="AK186" s="3" t="str">
        <f t="shared" si="40"/>
        <v>Wtherm</v>
      </c>
      <c r="AL186" s="4" t="s">
        <v>7</v>
      </c>
      <c r="AM186" s="16" t="s">
        <v>79</v>
      </c>
      <c r="AN186" s="4" t="s">
        <v>7</v>
      </c>
      <c r="AO186" s="4">
        <v>110</v>
      </c>
      <c r="AP186" s="4" t="s">
        <v>7</v>
      </c>
      <c r="AQ186" s="4">
        <v>340</v>
      </c>
      <c r="AR186" s="4" t="s">
        <v>7</v>
      </c>
      <c r="AS186" s="6">
        <v>2200</v>
      </c>
      <c r="AT186" s="4" t="s">
        <v>7</v>
      </c>
      <c r="AU186" s="4">
        <v>3</v>
      </c>
      <c r="AV186" s="15" t="s">
        <v>8</v>
      </c>
      <c r="AW186" s="665">
        <v>20.581616714999029</v>
      </c>
      <c r="AX186" s="285">
        <f>INDEX(Калькулятор!$H$60:$BF$60,MATCH(AS186,Калькулятор!$H$41:$BF$41,0))</f>
        <v>1557.6271723052168</v>
      </c>
      <c r="AY186" s="672">
        <v>30918.435185606872</v>
      </c>
      <c r="AZ186" s="672">
        <v>26093.296023025647</v>
      </c>
      <c r="BA186" s="673">
        <f t="shared" si="34"/>
        <v>57011.731208632518</v>
      </c>
      <c r="BB186" s="3" t="str">
        <f t="shared" si="41"/>
        <v>Wtherm</v>
      </c>
      <c r="BC186" s="4" t="s">
        <v>7</v>
      </c>
      <c r="BD186" s="16" t="s">
        <v>79</v>
      </c>
      <c r="BE186" s="4" t="s">
        <v>7</v>
      </c>
      <c r="BF186" s="4">
        <v>140</v>
      </c>
      <c r="BG186" s="4" t="s">
        <v>7</v>
      </c>
      <c r="BH186" s="4">
        <v>340</v>
      </c>
      <c r="BI186" s="4" t="s">
        <v>7</v>
      </c>
      <c r="BJ186" s="6">
        <v>2200</v>
      </c>
      <c r="BK186" s="4" t="s">
        <v>7</v>
      </c>
      <c r="BL186" s="4">
        <v>6</v>
      </c>
      <c r="BM186" s="14" t="s">
        <v>12</v>
      </c>
      <c r="BN186" s="665">
        <v>25.255444001227801</v>
      </c>
      <c r="BO186" s="285">
        <f>INDEX(Калькулятор!$H$67:$BF$67,MATCH(BJ186,Калькулятор!$H$41:$BF$41,0))</f>
        <v>2173.517205742532</v>
      </c>
      <c r="BP186" s="672">
        <v>47540.542897629326</v>
      </c>
      <c r="BQ186" s="672">
        <v>26093.296023025647</v>
      </c>
      <c r="BR186" s="673">
        <f t="shared" si="35"/>
        <v>73633.838920654976</v>
      </c>
      <c r="BS186" s="3" t="str">
        <f t="shared" si="42"/>
        <v>Wtherm</v>
      </c>
      <c r="BT186" s="4" t="s">
        <v>7</v>
      </c>
      <c r="BU186" s="16" t="s">
        <v>79</v>
      </c>
      <c r="BV186" s="4" t="s">
        <v>7</v>
      </c>
      <c r="BW186" s="4">
        <v>180</v>
      </c>
      <c r="BX186" s="4" t="s">
        <v>7</v>
      </c>
      <c r="BY186" s="4">
        <v>340</v>
      </c>
      <c r="BZ186" s="4" t="s">
        <v>7</v>
      </c>
      <c r="CA186" s="6">
        <v>2200</v>
      </c>
      <c r="CB186" s="4" t="s">
        <v>7</v>
      </c>
      <c r="CC186" s="4">
        <v>6</v>
      </c>
      <c r="CD186" s="14" t="s">
        <v>12</v>
      </c>
      <c r="CE186" s="665">
        <v>26.954553265227798</v>
      </c>
      <c r="CF186" s="285">
        <f>INDEX(Калькулятор!$H$81:$BF$81,MATCH(CA186,Калькулятор!$H$41:$BF$41,0))</f>
        <v>2488.8461267829011</v>
      </c>
      <c r="CG186" s="672">
        <v>49751.7702441367</v>
      </c>
      <c r="CH186" s="672">
        <v>26093.296023025647</v>
      </c>
      <c r="CI186" s="673">
        <f t="shared" si="36"/>
        <v>75845.066267162343</v>
      </c>
    </row>
    <row r="187" spans="2:87" ht="16.5" thickBot="1" x14ac:dyDescent="0.3">
      <c r="B187" s="846"/>
      <c r="C187" s="3" t="str">
        <f t="shared" si="38"/>
        <v>Wtherm</v>
      </c>
      <c r="D187" s="4" t="s">
        <v>7</v>
      </c>
      <c r="E187" s="16" t="s">
        <v>79</v>
      </c>
      <c r="F187" s="4" t="s">
        <v>7</v>
      </c>
      <c r="G187" s="4">
        <v>75</v>
      </c>
      <c r="H187" s="4" t="s">
        <v>7</v>
      </c>
      <c r="I187" s="4">
        <v>340</v>
      </c>
      <c r="J187" s="4" t="s">
        <v>7</v>
      </c>
      <c r="K187" s="6">
        <v>2250</v>
      </c>
      <c r="L187" s="4" t="s">
        <v>7</v>
      </c>
      <c r="M187" s="4">
        <v>3</v>
      </c>
      <c r="N187" s="15" t="s">
        <v>8</v>
      </c>
      <c r="O187" s="665">
        <v>19.482460167244216</v>
      </c>
      <c r="P187" s="285">
        <f>INDEX(Калькулятор!$H$46:$BF$46,MATCH(K187,Калькулятор!$H$41:$BF$41,0))</f>
        <v>942.83213346747743</v>
      </c>
      <c r="Q187" s="672">
        <v>29610.41175745388</v>
      </c>
      <c r="R187" s="672">
        <v>26618.775516230773</v>
      </c>
      <c r="S187" s="673">
        <f t="shared" si="33"/>
        <v>56229.187273684656</v>
      </c>
      <c r="T187" s="3" t="str">
        <f t="shared" si="39"/>
        <v>Wtherm</v>
      </c>
      <c r="U187" s="4" t="s">
        <v>7</v>
      </c>
      <c r="V187" s="16" t="s">
        <v>79</v>
      </c>
      <c r="W187" s="4" t="s">
        <v>7</v>
      </c>
      <c r="X187" s="4">
        <v>90</v>
      </c>
      <c r="Y187" s="4" t="s">
        <v>7</v>
      </c>
      <c r="Z187" s="4">
        <v>340</v>
      </c>
      <c r="AA187" s="4" t="s">
        <v>7</v>
      </c>
      <c r="AB187" s="6">
        <v>2250</v>
      </c>
      <c r="AC187" s="4" t="s">
        <v>7</v>
      </c>
      <c r="AD187" s="4">
        <v>3</v>
      </c>
      <c r="AE187" s="15" t="s">
        <v>8</v>
      </c>
      <c r="AF187" s="665">
        <v>20.129140341244216</v>
      </c>
      <c r="AG187" s="285">
        <f>INDEX(Калькулятор!$H$53:$BF$53,MATCH(AB187,Калькулятор!$H$41:$BF$41,0))</f>
        <v>1356.6230045767461</v>
      </c>
      <c r="AH187" s="672">
        <v>30423.249296506641</v>
      </c>
      <c r="AI187" s="672">
        <v>26618.775516230773</v>
      </c>
      <c r="AJ187" s="673">
        <f t="shared" si="43"/>
        <v>57042.024812737414</v>
      </c>
      <c r="AK187" s="3" t="str">
        <f t="shared" si="40"/>
        <v>Wtherm</v>
      </c>
      <c r="AL187" s="4" t="s">
        <v>7</v>
      </c>
      <c r="AM187" s="16" t="s">
        <v>79</v>
      </c>
      <c r="AN187" s="4" t="s">
        <v>7</v>
      </c>
      <c r="AO187" s="4">
        <v>110</v>
      </c>
      <c r="AP187" s="4" t="s">
        <v>7</v>
      </c>
      <c r="AQ187" s="4">
        <v>340</v>
      </c>
      <c r="AR187" s="4" t="s">
        <v>7</v>
      </c>
      <c r="AS187" s="6">
        <v>2250</v>
      </c>
      <c r="AT187" s="4" t="s">
        <v>7</v>
      </c>
      <c r="AU187" s="4">
        <v>3</v>
      </c>
      <c r="AV187" s="15" t="s">
        <v>8</v>
      </c>
      <c r="AW187" s="665">
        <v>20.991380573244214</v>
      </c>
      <c r="AX187" s="285">
        <f>INDEX(Калькулятор!$H$60:$BF$60,MATCH(AS187,Калькулятор!$H$41:$BF$41,0))</f>
        <v>1599.7252039891416</v>
      </c>
      <c r="AY187" s="672">
        <v>31537.220181910321</v>
      </c>
      <c r="AZ187" s="672">
        <v>26618.775516230773</v>
      </c>
      <c r="BA187" s="673">
        <f t="shared" si="34"/>
        <v>58155.995698141094</v>
      </c>
      <c r="BB187" s="3" t="str">
        <f t="shared" si="41"/>
        <v>Wtherm</v>
      </c>
      <c r="BC187" s="4" t="s">
        <v>7</v>
      </c>
      <c r="BD187" s="16" t="s">
        <v>79</v>
      </c>
      <c r="BE187" s="4" t="s">
        <v>7</v>
      </c>
      <c r="BF187" s="4">
        <v>140</v>
      </c>
      <c r="BG187" s="4" t="s">
        <v>7</v>
      </c>
      <c r="BH187" s="4">
        <v>340</v>
      </c>
      <c r="BI187" s="4" t="s">
        <v>7</v>
      </c>
      <c r="BJ187" s="6">
        <v>2250</v>
      </c>
      <c r="BK187" s="4" t="s">
        <v>7</v>
      </c>
      <c r="BL187" s="4">
        <v>6</v>
      </c>
      <c r="BM187" s="14" t="s">
        <v>12</v>
      </c>
      <c r="BN187" s="665">
        <v>25.768041519836125</v>
      </c>
      <c r="BO187" s="285">
        <f>INDEX(Калькулятор!$H$67:$BF$67,MATCH(BJ187,Калькулятор!$H$41:$BF$41,0))</f>
        <v>2232.2609140058435</v>
      </c>
      <c r="BP187" s="672">
        <v>48556.81818150288</v>
      </c>
      <c r="BQ187" s="672">
        <v>26618.775516230773</v>
      </c>
      <c r="BR187" s="673">
        <f t="shared" si="35"/>
        <v>75175.593697733653</v>
      </c>
      <c r="BS187" s="3" t="str">
        <f t="shared" si="42"/>
        <v>Wtherm</v>
      </c>
      <c r="BT187" s="4" t="s">
        <v>7</v>
      </c>
      <c r="BU187" s="16" t="s">
        <v>79</v>
      </c>
      <c r="BV187" s="4" t="s">
        <v>7</v>
      </c>
      <c r="BW187" s="4">
        <v>180</v>
      </c>
      <c r="BX187" s="4" t="s">
        <v>7</v>
      </c>
      <c r="BY187" s="4">
        <v>340</v>
      </c>
      <c r="BZ187" s="4" t="s">
        <v>7</v>
      </c>
      <c r="CA187" s="6">
        <v>2250</v>
      </c>
      <c r="CB187" s="4" t="s">
        <v>7</v>
      </c>
      <c r="CC187" s="4">
        <v>6</v>
      </c>
      <c r="CD187" s="14" t="s">
        <v>12</v>
      </c>
      <c r="CE187" s="665">
        <v>27.492521983836124</v>
      </c>
      <c r="CF187" s="285">
        <f>INDEX(Калькулятор!$H$81:$BF$81,MATCH(CA187,Калькулятор!$H$41:$BF$41,0))</f>
        <v>2556.1122383175739</v>
      </c>
      <c r="CG187" s="672">
        <v>50799.853702310254</v>
      </c>
      <c r="CH187" s="672">
        <v>26618.775516230773</v>
      </c>
      <c r="CI187" s="673">
        <f t="shared" si="36"/>
        <v>77418.629218541028</v>
      </c>
    </row>
    <row r="188" spans="2:87" ht="16.5" thickBot="1" x14ac:dyDescent="0.3">
      <c r="B188" s="846"/>
      <c r="C188" s="3" t="str">
        <f t="shared" si="38"/>
        <v>Wtherm</v>
      </c>
      <c r="D188" s="4" t="s">
        <v>7</v>
      </c>
      <c r="E188" s="16" t="s">
        <v>79</v>
      </c>
      <c r="F188" s="4" t="s">
        <v>7</v>
      </c>
      <c r="G188" s="4">
        <v>75</v>
      </c>
      <c r="H188" s="4" t="s">
        <v>7</v>
      </c>
      <c r="I188" s="4">
        <v>340</v>
      </c>
      <c r="J188" s="4" t="s">
        <v>7</v>
      </c>
      <c r="K188" s="6">
        <v>2300</v>
      </c>
      <c r="L188" s="4" t="s">
        <v>7</v>
      </c>
      <c r="M188" s="4">
        <v>3</v>
      </c>
      <c r="N188" s="15" t="s">
        <v>8</v>
      </c>
      <c r="O188" s="665">
        <v>19.901132225489402</v>
      </c>
      <c r="P188" s="285">
        <f>INDEX(Калькулятор!$H$46:$BF$46,MATCH(K188,Калькулятор!$H$41:$BF$41,0))</f>
        <v>967.64350540083205</v>
      </c>
      <c r="Q188" s="672">
        <v>30201.364601244833</v>
      </c>
      <c r="R188" s="672">
        <v>27374.255009435899</v>
      </c>
      <c r="S188" s="673">
        <f t="shared" si="33"/>
        <v>57575.619610680733</v>
      </c>
      <c r="T188" s="3" t="str">
        <f t="shared" si="39"/>
        <v>Wtherm</v>
      </c>
      <c r="U188" s="4" t="s">
        <v>7</v>
      </c>
      <c r="V188" s="16" t="s">
        <v>79</v>
      </c>
      <c r="W188" s="4" t="s">
        <v>7</v>
      </c>
      <c r="X188" s="4">
        <v>90</v>
      </c>
      <c r="Y188" s="4" t="s">
        <v>7</v>
      </c>
      <c r="Z188" s="4">
        <v>340</v>
      </c>
      <c r="AA188" s="4" t="s">
        <v>7</v>
      </c>
      <c r="AB188" s="6">
        <v>2300</v>
      </c>
      <c r="AC188" s="4" t="s">
        <v>7</v>
      </c>
      <c r="AD188" s="4">
        <v>3</v>
      </c>
      <c r="AE188" s="15" t="s">
        <v>8</v>
      </c>
      <c r="AF188" s="665">
        <v>20.557326599489407</v>
      </c>
      <c r="AG188" s="285">
        <f>INDEX(Калькулятор!$H$53:$BF$53,MATCH(AB188,Калькулятор!$H$41:$BF$41,0))</f>
        <v>1392.3236099603446</v>
      </c>
      <c r="AH188" s="672">
        <v>31026.130205660098</v>
      </c>
      <c r="AI188" s="672">
        <v>27374.255009435899</v>
      </c>
      <c r="AJ188" s="673">
        <f t="shared" si="43"/>
        <v>58400.385215096001</v>
      </c>
      <c r="AK188" s="3" t="str">
        <f t="shared" si="40"/>
        <v>Wtherm</v>
      </c>
      <c r="AL188" s="4" t="s">
        <v>7</v>
      </c>
      <c r="AM188" s="16" t="s">
        <v>79</v>
      </c>
      <c r="AN188" s="4" t="s">
        <v>7</v>
      </c>
      <c r="AO188" s="4">
        <v>110</v>
      </c>
      <c r="AP188" s="4" t="s">
        <v>7</v>
      </c>
      <c r="AQ188" s="4">
        <v>340</v>
      </c>
      <c r="AR188" s="4" t="s">
        <v>7</v>
      </c>
      <c r="AS188" s="6">
        <v>2300</v>
      </c>
      <c r="AT188" s="4" t="s">
        <v>7</v>
      </c>
      <c r="AU188" s="4">
        <v>3</v>
      </c>
      <c r="AV188" s="15" t="s">
        <v>8</v>
      </c>
      <c r="AW188" s="665">
        <v>21.432252431489406</v>
      </c>
      <c r="AX188" s="285">
        <f>INDEX(Калькулятор!$H$60:$BF$60,MATCH(AS188,Калькулятор!$H$41:$BF$41,0))</f>
        <v>1641.8232356730664</v>
      </c>
      <c r="AY188" s="672">
        <v>32156.005178213774</v>
      </c>
      <c r="AZ188" s="672">
        <v>27374.255009435899</v>
      </c>
      <c r="BA188" s="673">
        <f t="shared" si="34"/>
        <v>59530.260187649677</v>
      </c>
      <c r="BB188" s="3" t="str">
        <f t="shared" si="41"/>
        <v>Wtherm</v>
      </c>
      <c r="BC188" s="4" t="s">
        <v>7</v>
      </c>
      <c r="BD188" s="16" t="s">
        <v>79</v>
      </c>
      <c r="BE188" s="4" t="s">
        <v>7</v>
      </c>
      <c r="BF188" s="4">
        <v>140</v>
      </c>
      <c r="BG188" s="4" t="s">
        <v>7</v>
      </c>
      <c r="BH188" s="4">
        <v>340</v>
      </c>
      <c r="BI188" s="4" t="s">
        <v>7</v>
      </c>
      <c r="BJ188" s="6">
        <v>2300</v>
      </c>
      <c r="BK188" s="4" t="s">
        <v>7</v>
      </c>
      <c r="BL188" s="4">
        <v>6</v>
      </c>
      <c r="BM188" s="14" t="s">
        <v>12</v>
      </c>
      <c r="BN188" s="665">
        <v>26.311747038444455</v>
      </c>
      <c r="BO188" s="285">
        <f>INDEX(Калькулятор!$H$67:$BF$67,MATCH(BJ188,Калькулятор!$H$41:$BF$41,0))</f>
        <v>2291.0046222691549</v>
      </c>
      <c r="BP188" s="672">
        <v>49573.093465376449</v>
      </c>
      <c r="BQ188" s="672">
        <v>27374.255009435899</v>
      </c>
      <c r="BR188" s="673">
        <f t="shared" si="35"/>
        <v>76947.348474812345</v>
      </c>
      <c r="BS188" s="3" t="str">
        <f t="shared" si="42"/>
        <v>Wtherm</v>
      </c>
      <c r="BT188" s="4" t="s">
        <v>7</v>
      </c>
      <c r="BU188" s="16" t="s">
        <v>79</v>
      </c>
      <c r="BV188" s="4" t="s">
        <v>7</v>
      </c>
      <c r="BW188" s="4">
        <v>180</v>
      </c>
      <c r="BX188" s="4" t="s">
        <v>7</v>
      </c>
      <c r="BY188" s="4">
        <v>340</v>
      </c>
      <c r="BZ188" s="4" t="s">
        <v>7</v>
      </c>
      <c r="CA188" s="6">
        <v>2300</v>
      </c>
      <c r="CB188" s="4" t="s">
        <v>7</v>
      </c>
      <c r="CC188" s="4">
        <v>6</v>
      </c>
      <c r="CD188" s="14" t="s">
        <v>12</v>
      </c>
      <c r="CE188" s="665">
        <v>28.061598702444456</v>
      </c>
      <c r="CF188" s="285">
        <f>INDEX(Калькулятор!$H$81:$BF$81,MATCH(CA188,Калькулятор!$H$41:$BF$41,0))</f>
        <v>2623.3783498522466</v>
      </c>
      <c r="CG188" s="672">
        <v>51847.937160483823</v>
      </c>
      <c r="CH188" s="672">
        <v>27374.255009435899</v>
      </c>
      <c r="CI188" s="673">
        <f t="shared" si="36"/>
        <v>79222.192169919726</v>
      </c>
    </row>
    <row r="189" spans="2:87" ht="16.5" thickBot="1" x14ac:dyDescent="0.3">
      <c r="B189" s="846"/>
      <c r="C189" s="3" t="str">
        <f t="shared" si="38"/>
        <v>Wtherm</v>
      </c>
      <c r="D189" s="4" t="s">
        <v>7</v>
      </c>
      <c r="E189" s="16" t="s">
        <v>79</v>
      </c>
      <c r="F189" s="4" t="s">
        <v>7</v>
      </c>
      <c r="G189" s="4">
        <v>75</v>
      </c>
      <c r="H189" s="4" t="s">
        <v>7</v>
      </c>
      <c r="I189" s="4">
        <v>340</v>
      </c>
      <c r="J189" s="4" t="s">
        <v>7</v>
      </c>
      <c r="K189" s="6">
        <v>2350</v>
      </c>
      <c r="L189" s="4" t="s">
        <v>7</v>
      </c>
      <c r="M189" s="4">
        <v>3</v>
      </c>
      <c r="N189" s="15" t="s">
        <v>8</v>
      </c>
      <c r="O189" s="665">
        <v>20.288696283734595</v>
      </c>
      <c r="P189" s="285">
        <f>INDEX(Калькулятор!$H$46:$BF$46,MATCH(K189,Калькулятор!$H$41:$BF$41,0))</f>
        <v>992.45487733418679</v>
      </c>
      <c r="Q189" s="672">
        <v>30792.31744503578</v>
      </c>
      <c r="R189" s="672">
        <v>27899.734502641037</v>
      </c>
      <c r="S189" s="673">
        <f t="shared" si="33"/>
        <v>58692.051947676817</v>
      </c>
      <c r="T189" s="3" t="str">
        <f t="shared" si="39"/>
        <v>Wtherm</v>
      </c>
      <c r="U189" s="4" t="s">
        <v>7</v>
      </c>
      <c r="V189" s="16" t="s">
        <v>79</v>
      </c>
      <c r="W189" s="4" t="s">
        <v>7</v>
      </c>
      <c r="X189" s="4">
        <v>90</v>
      </c>
      <c r="Y189" s="4" t="s">
        <v>7</v>
      </c>
      <c r="Z189" s="4">
        <v>340</v>
      </c>
      <c r="AA189" s="4" t="s">
        <v>7</v>
      </c>
      <c r="AB189" s="6">
        <v>2350</v>
      </c>
      <c r="AC189" s="4" t="s">
        <v>7</v>
      </c>
      <c r="AD189" s="4">
        <v>3</v>
      </c>
      <c r="AE189" s="15" t="s">
        <v>8</v>
      </c>
      <c r="AF189" s="665">
        <v>20.954404857734595</v>
      </c>
      <c r="AG189" s="285">
        <f>INDEX(Калькулятор!$H$53:$BF$53,MATCH(AB189,Калькулятор!$H$41:$BF$41,0))</f>
        <v>1428.0242153439433</v>
      </c>
      <c r="AH189" s="672">
        <v>31629.011114813544</v>
      </c>
      <c r="AI189" s="672">
        <v>27899.734502641037</v>
      </c>
      <c r="AJ189" s="673">
        <f t="shared" si="43"/>
        <v>59528.74561745458</v>
      </c>
      <c r="AK189" s="3" t="str">
        <f t="shared" si="40"/>
        <v>Wtherm</v>
      </c>
      <c r="AL189" s="4" t="s">
        <v>7</v>
      </c>
      <c r="AM189" s="16" t="s">
        <v>79</v>
      </c>
      <c r="AN189" s="4" t="s">
        <v>7</v>
      </c>
      <c r="AO189" s="4">
        <v>110</v>
      </c>
      <c r="AP189" s="4" t="s">
        <v>7</v>
      </c>
      <c r="AQ189" s="4">
        <v>340</v>
      </c>
      <c r="AR189" s="4" t="s">
        <v>7</v>
      </c>
      <c r="AS189" s="6">
        <v>2350</v>
      </c>
      <c r="AT189" s="4" t="s">
        <v>7</v>
      </c>
      <c r="AU189" s="4">
        <v>3</v>
      </c>
      <c r="AV189" s="15" t="s">
        <v>8</v>
      </c>
      <c r="AW189" s="665">
        <v>21.842016289734595</v>
      </c>
      <c r="AX189" s="285">
        <f>INDEX(Калькулятор!$H$60:$BF$60,MATCH(AS189,Калькулятор!$H$41:$BF$41,0))</f>
        <v>1683.9212673569912</v>
      </c>
      <c r="AY189" s="672">
        <v>32774.790174517228</v>
      </c>
      <c r="AZ189" s="672">
        <v>27899.734502641037</v>
      </c>
      <c r="BA189" s="673">
        <f t="shared" si="34"/>
        <v>60674.524677158261</v>
      </c>
      <c r="BB189" s="3" t="str">
        <f t="shared" si="41"/>
        <v>Wtherm</v>
      </c>
      <c r="BC189" s="4" t="s">
        <v>7</v>
      </c>
      <c r="BD189" s="16" t="s">
        <v>79</v>
      </c>
      <c r="BE189" s="4" t="s">
        <v>7</v>
      </c>
      <c r="BF189" s="4">
        <v>140</v>
      </c>
      <c r="BG189" s="4" t="s">
        <v>7</v>
      </c>
      <c r="BH189" s="4">
        <v>340</v>
      </c>
      <c r="BI189" s="4" t="s">
        <v>7</v>
      </c>
      <c r="BJ189" s="6">
        <v>2350</v>
      </c>
      <c r="BK189" s="4" t="s">
        <v>7</v>
      </c>
      <c r="BL189" s="4">
        <v>6</v>
      </c>
      <c r="BM189" s="14" t="s">
        <v>12</v>
      </c>
      <c r="BN189" s="665">
        <v>26.824344557052779</v>
      </c>
      <c r="BO189" s="285">
        <f>INDEX(Калькулятор!$H$67:$BF$67,MATCH(BJ189,Калькулятор!$H$41:$BF$41,0))</f>
        <v>2349.7483305324668</v>
      </c>
      <c r="BP189" s="672">
        <v>50589.36874925001</v>
      </c>
      <c r="BQ189" s="672">
        <v>27899.734502641037</v>
      </c>
      <c r="BR189" s="673">
        <f t="shared" si="35"/>
        <v>78489.103251891051</v>
      </c>
      <c r="BS189" s="3" t="str">
        <f t="shared" si="42"/>
        <v>Wtherm</v>
      </c>
      <c r="BT189" s="4" t="s">
        <v>7</v>
      </c>
      <c r="BU189" s="16" t="s">
        <v>79</v>
      </c>
      <c r="BV189" s="4" t="s">
        <v>7</v>
      </c>
      <c r="BW189" s="4">
        <v>180</v>
      </c>
      <c r="BX189" s="4" t="s">
        <v>7</v>
      </c>
      <c r="BY189" s="4">
        <v>340</v>
      </c>
      <c r="BZ189" s="4" t="s">
        <v>7</v>
      </c>
      <c r="CA189" s="6">
        <v>2350</v>
      </c>
      <c r="CB189" s="4" t="s">
        <v>7</v>
      </c>
      <c r="CC189" s="4">
        <v>6</v>
      </c>
      <c r="CD189" s="14" t="s">
        <v>12</v>
      </c>
      <c r="CE189" s="665">
        <v>28.599567421052775</v>
      </c>
      <c r="CF189" s="285">
        <f>INDEX(Калькулятор!$H$81:$BF$81,MATCH(CA189,Калькулятор!$H$41:$BF$41,0))</f>
        <v>2690.6444613869198</v>
      </c>
      <c r="CG189" s="672">
        <v>52896.020618657378</v>
      </c>
      <c r="CH189" s="672">
        <v>27899.734502641037</v>
      </c>
      <c r="CI189" s="673">
        <f t="shared" si="36"/>
        <v>80795.755121298411</v>
      </c>
    </row>
    <row r="190" spans="2:87" ht="16.5" thickBot="1" x14ac:dyDescent="0.3">
      <c r="B190" s="846"/>
      <c r="C190" s="3" t="str">
        <f t="shared" si="38"/>
        <v>Wtherm</v>
      </c>
      <c r="D190" s="4" t="s">
        <v>7</v>
      </c>
      <c r="E190" s="16" t="s">
        <v>79</v>
      </c>
      <c r="F190" s="4" t="s">
        <v>7</v>
      </c>
      <c r="G190" s="4">
        <v>75</v>
      </c>
      <c r="H190" s="4" t="s">
        <v>7</v>
      </c>
      <c r="I190" s="4">
        <v>340</v>
      </c>
      <c r="J190" s="4" t="s">
        <v>7</v>
      </c>
      <c r="K190" s="6">
        <v>2400</v>
      </c>
      <c r="L190" s="4" t="s">
        <v>7</v>
      </c>
      <c r="M190" s="4">
        <v>3</v>
      </c>
      <c r="N190" s="15" t="s">
        <v>8</v>
      </c>
      <c r="O190" s="665">
        <v>20.676260341979784</v>
      </c>
      <c r="P190" s="285">
        <f>INDEX(Калькулятор!$H$46:$BF$46,MATCH(K190,Калькулятор!$H$41:$BF$41,0))</f>
        <v>1017.2662492675414</v>
      </c>
      <c r="Q190" s="672">
        <v>31383.27028882673</v>
      </c>
      <c r="R190" s="672">
        <v>28425.213995846163</v>
      </c>
      <c r="S190" s="673">
        <f t="shared" si="33"/>
        <v>59808.484284672893</v>
      </c>
      <c r="T190" s="3" t="str">
        <f t="shared" si="39"/>
        <v>Wtherm</v>
      </c>
      <c r="U190" s="4" t="s">
        <v>7</v>
      </c>
      <c r="V190" s="16" t="s">
        <v>79</v>
      </c>
      <c r="W190" s="4" t="s">
        <v>7</v>
      </c>
      <c r="X190" s="4">
        <v>90</v>
      </c>
      <c r="Y190" s="4" t="s">
        <v>7</v>
      </c>
      <c r="Z190" s="4">
        <v>340</v>
      </c>
      <c r="AA190" s="4" t="s">
        <v>7</v>
      </c>
      <c r="AB190" s="6">
        <v>2400</v>
      </c>
      <c r="AC190" s="4" t="s">
        <v>7</v>
      </c>
      <c r="AD190" s="4">
        <v>3</v>
      </c>
      <c r="AE190" s="15" t="s">
        <v>8</v>
      </c>
      <c r="AF190" s="665">
        <v>21.351483115979786</v>
      </c>
      <c r="AG190" s="285">
        <f>INDEX(Калькулятор!$H$53:$BF$53,MATCH(AB190,Калькулятор!$H$41:$BF$41,0))</f>
        <v>1463.7248207275418</v>
      </c>
      <c r="AH190" s="672">
        <v>32231.892023966997</v>
      </c>
      <c r="AI190" s="672">
        <v>28425.213995846163</v>
      </c>
      <c r="AJ190" s="673">
        <f t="shared" si="43"/>
        <v>60657.10601981316</v>
      </c>
      <c r="AK190" s="3" t="str">
        <f t="shared" si="40"/>
        <v>Wtherm</v>
      </c>
      <c r="AL190" s="4" t="s">
        <v>7</v>
      </c>
      <c r="AM190" s="16" t="s">
        <v>79</v>
      </c>
      <c r="AN190" s="4" t="s">
        <v>7</v>
      </c>
      <c r="AO190" s="4">
        <v>110</v>
      </c>
      <c r="AP190" s="4" t="s">
        <v>7</v>
      </c>
      <c r="AQ190" s="4">
        <v>340</v>
      </c>
      <c r="AR190" s="4" t="s">
        <v>7</v>
      </c>
      <c r="AS190" s="6">
        <v>2400</v>
      </c>
      <c r="AT190" s="4" t="s">
        <v>7</v>
      </c>
      <c r="AU190" s="4">
        <v>3</v>
      </c>
      <c r="AV190" s="15" t="s">
        <v>8</v>
      </c>
      <c r="AW190" s="665">
        <v>22.251780147979787</v>
      </c>
      <c r="AX190" s="285">
        <f>INDEX(Калькулятор!$H$60:$BF$60,MATCH(AS190,Калькулятор!$H$41:$BF$41,0))</f>
        <v>1726.0192990409157</v>
      </c>
      <c r="AY190" s="672">
        <v>33393.575170820674</v>
      </c>
      <c r="AZ190" s="672">
        <v>28425.213995846163</v>
      </c>
      <c r="BA190" s="673">
        <f t="shared" si="34"/>
        <v>61818.789166666837</v>
      </c>
      <c r="BB190" s="3" t="str">
        <f t="shared" si="41"/>
        <v>Wtherm</v>
      </c>
      <c r="BC190" s="4" t="s">
        <v>7</v>
      </c>
      <c r="BD190" s="16" t="s">
        <v>79</v>
      </c>
      <c r="BE190" s="4" t="s">
        <v>7</v>
      </c>
      <c r="BF190" s="4">
        <v>140</v>
      </c>
      <c r="BG190" s="4" t="s">
        <v>7</v>
      </c>
      <c r="BH190" s="4">
        <v>340</v>
      </c>
      <c r="BI190" s="4" t="s">
        <v>7</v>
      </c>
      <c r="BJ190" s="6">
        <v>2400</v>
      </c>
      <c r="BK190" s="4" t="s">
        <v>7</v>
      </c>
      <c r="BL190" s="4">
        <v>6</v>
      </c>
      <c r="BM190" s="14" t="s">
        <v>12</v>
      </c>
      <c r="BN190" s="665">
        <v>27.336942075661106</v>
      </c>
      <c r="BO190" s="285">
        <f>INDEX(Калькулятор!$H$67:$BF$67,MATCH(BJ190,Калькулятор!$H$41:$BF$41,0))</f>
        <v>2408.4920387957782</v>
      </c>
      <c r="BP190" s="672">
        <v>51605.644033123579</v>
      </c>
      <c r="BQ190" s="672">
        <v>28425.213995846163</v>
      </c>
      <c r="BR190" s="673">
        <f t="shared" si="35"/>
        <v>80030.858028969742</v>
      </c>
      <c r="BS190" s="3" t="str">
        <f t="shared" si="42"/>
        <v>Wtherm</v>
      </c>
      <c r="BT190" s="4" t="s">
        <v>7</v>
      </c>
      <c r="BU190" s="16" t="s">
        <v>79</v>
      </c>
      <c r="BV190" s="4" t="s">
        <v>7</v>
      </c>
      <c r="BW190" s="4">
        <v>180</v>
      </c>
      <c r="BX190" s="4" t="s">
        <v>7</v>
      </c>
      <c r="BY190" s="4">
        <v>340</v>
      </c>
      <c r="BZ190" s="4" t="s">
        <v>7</v>
      </c>
      <c r="CA190" s="6">
        <v>2400</v>
      </c>
      <c r="CB190" s="4" t="s">
        <v>7</v>
      </c>
      <c r="CC190" s="4">
        <v>6</v>
      </c>
      <c r="CD190" s="14" t="s">
        <v>12</v>
      </c>
      <c r="CE190" s="665">
        <v>29.137536139661108</v>
      </c>
      <c r="CF190" s="285">
        <f>INDEX(Калькулятор!$H$81:$BF$81,MATCH(CA190,Калькулятор!$H$41:$BF$41,0))</f>
        <v>2757.9105729215926</v>
      </c>
      <c r="CG190" s="672">
        <v>53944.104076830954</v>
      </c>
      <c r="CH190" s="672">
        <v>28425.213995846163</v>
      </c>
      <c r="CI190" s="673">
        <f t="shared" si="36"/>
        <v>82369.318072677124</v>
      </c>
    </row>
    <row r="191" spans="2:87" ht="16.5" thickBot="1" x14ac:dyDescent="0.3">
      <c r="B191" s="846"/>
      <c r="C191" s="3" t="str">
        <f t="shared" si="38"/>
        <v>Wtherm</v>
      </c>
      <c r="D191" s="4" t="s">
        <v>7</v>
      </c>
      <c r="E191" s="16" t="s">
        <v>79</v>
      </c>
      <c r="F191" s="4" t="s">
        <v>7</v>
      </c>
      <c r="G191" s="4">
        <v>75</v>
      </c>
      <c r="H191" s="4" t="s">
        <v>7</v>
      </c>
      <c r="I191" s="4">
        <v>340</v>
      </c>
      <c r="J191" s="4" t="s">
        <v>7</v>
      </c>
      <c r="K191" s="6">
        <v>2450</v>
      </c>
      <c r="L191" s="4" t="s">
        <v>7</v>
      </c>
      <c r="M191" s="4">
        <v>3</v>
      </c>
      <c r="N191" s="15" t="s">
        <v>8</v>
      </c>
      <c r="O191" s="665">
        <v>21.063824400224973</v>
      </c>
      <c r="P191" s="285">
        <f>INDEX(Калькулятор!$H$46:$BF$46,MATCH(K191,Калькулятор!$H$41:$BF$41,0))</f>
        <v>1042.0776212008961</v>
      </c>
      <c r="Q191" s="672">
        <v>31974.223132617673</v>
      </c>
      <c r="R191" s="672">
        <v>28950.693489051286</v>
      </c>
      <c r="S191" s="673">
        <f t="shared" si="33"/>
        <v>60924.916621668963</v>
      </c>
      <c r="T191" s="3" t="str">
        <f t="shared" si="39"/>
        <v>Wtherm</v>
      </c>
      <c r="U191" s="4" t="s">
        <v>7</v>
      </c>
      <c r="V191" s="16" t="s">
        <v>79</v>
      </c>
      <c r="W191" s="4" t="s">
        <v>7</v>
      </c>
      <c r="X191" s="4">
        <v>90</v>
      </c>
      <c r="Y191" s="4" t="s">
        <v>7</v>
      </c>
      <c r="Z191" s="4">
        <v>340</v>
      </c>
      <c r="AA191" s="4" t="s">
        <v>7</v>
      </c>
      <c r="AB191" s="6">
        <v>2450</v>
      </c>
      <c r="AC191" s="4" t="s">
        <v>7</v>
      </c>
      <c r="AD191" s="4">
        <v>3</v>
      </c>
      <c r="AE191" s="15" t="s">
        <v>8</v>
      </c>
      <c r="AF191" s="665">
        <v>21.748561374224977</v>
      </c>
      <c r="AG191" s="285">
        <f>INDEX(Калькулятор!$H$53:$BF$53,MATCH(AB191,Калькулятор!$H$41:$BF$41,0))</f>
        <v>1499.4254261111405</v>
      </c>
      <c r="AH191" s="672">
        <v>32834.772933120439</v>
      </c>
      <c r="AI191" s="672">
        <v>28950.693489051286</v>
      </c>
      <c r="AJ191" s="673">
        <f t="shared" si="43"/>
        <v>61785.466422171725</v>
      </c>
      <c r="AK191" s="3" t="str">
        <f t="shared" si="40"/>
        <v>Wtherm</v>
      </c>
      <c r="AL191" s="4" t="s">
        <v>7</v>
      </c>
      <c r="AM191" s="16" t="s">
        <v>79</v>
      </c>
      <c r="AN191" s="4" t="s">
        <v>7</v>
      </c>
      <c r="AO191" s="4">
        <v>110</v>
      </c>
      <c r="AP191" s="4" t="s">
        <v>7</v>
      </c>
      <c r="AQ191" s="4">
        <v>340</v>
      </c>
      <c r="AR191" s="4" t="s">
        <v>7</v>
      </c>
      <c r="AS191" s="6">
        <v>2450</v>
      </c>
      <c r="AT191" s="4" t="s">
        <v>7</v>
      </c>
      <c r="AU191" s="4">
        <v>3</v>
      </c>
      <c r="AV191" s="15" t="s">
        <v>8</v>
      </c>
      <c r="AW191" s="665">
        <v>22.661544006224972</v>
      </c>
      <c r="AX191" s="285">
        <f>INDEX(Калькулятор!$H$60:$BF$60,MATCH(AS191,Калькулятор!$H$41:$BF$41,0))</f>
        <v>1768.1173307248407</v>
      </c>
      <c r="AY191" s="672">
        <v>34012.360167124119</v>
      </c>
      <c r="AZ191" s="672">
        <v>28950.693489051286</v>
      </c>
      <c r="BA191" s="673">
        <f t="shared" si="34"/>
        <v>62963.053656175405</v>
      </c>
      <c r="BB191" s="3" t="str">
        <f t="shared" si="41"/>
        <v>Wtherm</v>
      </c>
      <c r="BC191" s="4" t="s">
        <v>7</v>
      </c>
      <c r="BD191" s="16" t="s">
        <v>79</v>
      </c>
      <c r="BE191" s="4" t="s">
        <v>7</v>
      </c>
      <c r="BF191" s="4">
        <v>140</v>
      </c>
      <c r="BG191" s="4" t="s">
        <v>7</v>
      </c>
      <c r="BH191" s="4">
        <v>340</v>
      </c>
      <c r="BI191" s="4" t="s">
        <v>7</v>
      </c>
      <c r="BJ191" s="6">
        <v>2450</v>
      </c>
      <c r="BK191" s="4" t="s">
        <v>7</v>
      </c>
      <c r="BL191" s="4">
        <v>6</v>
      </c>
      <c r="BM191" s="14" t="s">
        <v>12</v>
      </c>
      <c r="BN191" s="665">
        <v>27.849539594269437</v>
      </c>
      <c r="BO191" s="285">
        <f>INDEX(Калькулятор!$H$67:$BF$67,MATCH(BJ191,Калькулятор!$H$41:$BF$41,0))</f>
        <v>2467.23574705909</v>
      </c>
      <c r="BP191" s="672">
        <v>52621.919316997133</v>
      </c>
      <c r="BQ191" s="672">
        <v>28950.693489051286</v>
      </c>
      <c r="BR191" s="673">
        <f t="shared" si="35"/>
        <v>81572.612806048419</v>
      </c>
      <c r="BS191" s="3" t="str">
        <f t="shared" si="42"/>
        <v>Wtherm</v>
      </c>
      <c r="BT191" s="4" t="s">
        <v>7</v>
      </c>
      <c r="BU191" s="16" t="s">
        <v>79</v>
      </c>
      <c r="BV191" s="4" t="s">
        <v>7</v>
      </c>
      <c r="BW191" s="4">
        <v>180</v>
      </c>
      <c r="BX191" s="4" t="s">
        <v>7</v>
      </c>
      <c r="BY191" s="4">
        <v>340</v>
      </c>
      <c r="BZ191" s="4" t="s">
        <v>7</v>
      </c>
      <c r="CA191" s="6">
        <v>2450</v>
      </c>
      <c r="CB191" s="4" t="s">
        <v>7</v>
      </c>
      <c r="CC191" s="4">
        <v>6</v>
      </c>
      <c r="CD191" s="14" t="s">
        <v>12</v>
      </c>
      <c r="CE191" s="665">
        <v>29.675504858269434</v>
      </c>
      <c r="CF191" s="285">
        <f>INDEX(Калькулятор!$H$81:$BF$81,MATCH(CA191,Калькулятор!$H$41:$BF$41,0))</f>
        <v>2825.1766844562658</v>
      </c>
      <c r="CG191" s="672">
        <v>54992.187535004508</v>
      </c>
      <c r="CH191" s="672">
        <v>28950.693489051286</v>
      </c>
      <c r="CI191" s="673">
        <f t="shared" si="36"/>
        <v>83942.881024055794</v>
      </c>
    </row>
    <row r="192" spans="2:87" ht="16.5" thickBot="1" x14ac:dyDescent="0.3">
      <c r="B192" s="846"/>
      <c r="C192" s="3" t="str">
        <f t="shared" si="38"/>
        <v>Wtherm</v>
      </c>
      <c r="D192" s="4" t="s">
        <v>7</v>
      </c>
      <c r="E192" s="16" t="s">
        <v>79</v>
      </c>
      <c r="F192" s="4" t="s">
        <v>7</v>
      </c>
      <c r="G192" s="4">
        <v>75</v>
      </c>
      <c r="H192" s="4" t="s">
        <v>7</v>
      </c>
      <c r="I192" s="4">
        <v>340</v>
      </c>
      <c r="J192" s="4" t="s">
        <v>7</v>
      </c>
      <c r="K192" s="6">
        <v>2500</v>
      </c>
      <c r="L192" s="4" t="s">
        <v>7</v>
      </c>
      <c r="M192" s="4">
        <v>3</v>
      </c>
      <c r="N192" s="15" t="s">
        <v>8</v>
      </c>
      <c r="O192" s="665">
        <v>21.482496458470163</v>
      </c>
      <c r="P192" s="285">
        <f>INDEX(Калькулятор!$H$46:$BF$46,MATCH(K192,Калькулятор!$H$41:$BF$41,0))</f>
        <v>1066.8889931342508</v>
      </c>
      <c r="Q192" s="672">
        <v>32575.140956408635</v>
      </c>
      <c r="R192" s="672">
        <v>29706.172982256412</v>
      </c>
      <c r="S192" s="673">
        <f t="shared" si="33"/>
        <v>62281.313938665044</v>
      </c>
      <c r="T192" s="3" t="str">
        <f t="shared" si="39"/>
        <v>Wtherm</v>
      </c>
      <c r="U192" s="4" t="s">
        <v>7</v>
      </c>
      <c r="V192" s="16" t="s">
        <v>79</v>
      </c>
      <c r="W192" s="4" t="s">
        <v>7</v>
      </c>
      <c r="X192" s="4">
        <v>90</v>
      </c>
      <c r="Y192" s="4" t="s">
        <v>7</v>
      </c>
      <c r="Z192" s="4">
        <v>340</v>
      </c>
      <c r="AA192" s="4" t="s">
        <v>7</v>
      </c>
      <c r="AB192" s="6">
        <v>2500</v>
      </c>
      <c r="AC192" s="4" t="s">
        <v>7</v>
      </c>
      <c r="AD192" s="4">
        <v>3</v>
      </c>
      <c r="AE192" s="15" t="s">
        <v>8</v>
      </c>
      <c r="AF192" s="665">
        <v>22.176747632470164</v>
      </c>
      <c r="AG192" s="285">
        <f>INDEX(Калькулятор!$H$53:$BF$53,MATCH(AB192,Калькулятор!$H$41:$BF$41,0))</f>
        <v>1535.126031494739</v>
      </c>
      <c r="AH192" s="672">
        <v>33447.979002273903</v>
      </c>
      <c r="AI192" s="672">
        <v>29706.172982256412</v>
      </c>
      <c r="AJ192" s="673">
        <f t="shared" si="43"/>
        <v>63154.151984530312</v>
      </c>
      <c r="AK192" s="3" t="str">
        <f t="shared" si="40"/>
        <v>Wtherm</v>
      </c>
      <c r="AL192" s="4" t="s">
        <v>7</v>
      </c>
      <c r="AM192" s="16" t="s">
        <v>79</v>
      </c>
      <c r="AN192" s="4" t="s">
        <v>7</v>
      </c>
      <c r="AO192" s="4">
        <v>110</v>
      </c>
      <c r="AP192" s="4" t="s">
        <v>7</v>
      </c>
      <c r="AQ192" s="4">
        <v>340</v>
      </c>
      <c r="AR192" s="4" t="s">
        <v>7</v>
      </c>
      <c r="AS192" s="6">
        <v>2500</v>
      </c>
      <c r="AT192" s="4" t="s">
        <v>7</v>
      </c>
      <c r="AU192" s="4">
        <v>3</v>
      </c>
      <c r="AV192" s="15" t="s">
        <v>8</v>
      </c>
      <c r="AW192" s="665">
        <v>23.102415864470164</v>
      </c>
      <c r="AX192" s="285">
        <f>INDEX(Калькулятор!$H$60:$BF$60,MATCH(AS192,Калькулятор!$H$41:$BF$41,0))</f>
        <v>1810.2153624087655</v>
      </c>
      <c r="AY192" s="672">
        <v>34641.950563427577</v>
      </c>
      <c r="AZ192" s="672">
        <v>29706.172982256412</v>
      </c>
      <c r="BA192" s="673">
        <f t="shared" si="34"/>
        <v>64348.123545683993</v>
      </c>
      <c r="BB192" s="3" t="str">
        <f t="shared" si="41"/>
        <v>Wtherm</v>
      </c>
      <c r="BC192" s="4" t="s">
        <v>7</v>
      </c>
      <c r="BD192" s="16" t="s">
        <v>79</v>
      </c>
      <c r="BE192" s="4" t="s">
        <v>7</v>
      </c>
      <c r="BF192" s="4">
        <v>140</v>
      </c>
      <c r="BG192" s="4" t="s">
        <v>7</v>
      </c>
      <c r="BH192" s="4">
        <v>340</v>
      </c>
      <c r="BI192" s="4" t="s">
        <v>7</v>
      </c>
      <c r="BJ192" s="6">
        <v>2500</v>
      </c>
      <c r="BK192" s="4" t="s">
        <v>7</v>
      </c>
      <c r="BL192" s="4">
        <v>6</v>
      </c>
      <c r="BM192" s="14" t="s">
        <v>12</v>
      </c>
      <c r="BN192" s="665">
        <v>28.393245112877764</v>
      </c>
      <c r="BO192" s="285">
        <f>INDEX(Калькулятор!$H$67:$BF$67,MATCH(BJ192,Калькулятор!$H$41:$BF$41,0))</f>
        <v>2525.9794553224015</v>
      </c>
      <c r="BP192" s="672">
        <v>53649.72036087072</v>
      </c>
      <c r="BQ192" s="672">
        <v>29706.172982256412</v>
      </c>
      <c r="BR192" s="673">
        <f t="shared" si="35"/>
        <v>83355.893343127129</v>
      </c>
      <c r="BS192" s="3" t="str">
        <f t="shared" si="42"/>
        <v>Wtherm</v>
      </c>
      <c r="BT192" s="4" t="s">
        <v>7</v>
      </c>
      <c r="BU192" s="16" t="s">
        <v>79</v>
      </c>
      <c r="BV192" s="4" t="s">
        <v>7</v>
      </c>
      <c r="BW192" s="4">
        <v>180</v>
      </c>
      <c r="BX192" s="4" t="s">
        <v>7</v>
      </c>
      <c r="BY192" s="4">
        <v>340</v>
      </c>
      <c r="BZ192" s="4" t="s">
        <v>7</v>
      </c>
      <c r="CA192" s="6">
        <v>2500</v>
      </c>
      <c r="CB192" s="4" t="s">
        <v>7</v>
      </c>
      <c r="CC192" s="4">
        <v>6</v>
      </c>
      <c r="CD192" s="14" t="s">
        <v>12</v>
      </c>
      <c r="CE192" s="665">
        <v>30.244581576877767</v>
      </c>
      <c r="CF192" s="285">
        <f>INDEX(Калькулятор!$H$81:$BF$81,MATCH(CA192,Калькулятор!$H$41:$BF$41,0))</f>
        <v>2892.4427959909385</v>
      </c>
      <c r="CG192" s="672">
        <v>56052.757233178083</v>
      </c>
      <c r="CH192" s="672">
        <v>29706.172982256412</v>
      </c>
      <c r="CI192" s="673">
        <f t="shared" si="36"/>
        <v>85758.930215434491</v>
      </c>
    </row>
    <row r="193" spans="2:87" ht="16.5" thickBot="1" x14ac:dyDescent="0.3">
      <c r="B193" s="846"/>
      <c r="C193" s="3" t="str">
        <f t="shared" si="38"/>
        <v>Wtherm</v>
      </c>
      <c r="D193" s="4" t="s">
        <v>7</v>
      </c>
      <c r="E193" s="16" t="s">
        <v>79</v>
      </c>
      <c r="F193" s="4" t="s">
        <v>7</v>
      </c>
      <c r="G193" s="4">
        <v>75</v>
      </c>
      <c r="H193" s="4" t="s">
        <v>7</v>
      </c>
      <c r="I193" s="4">
        <v>340</v>
      </c>
      <c r="J193" s="4" t="s">
        <v>7</v>
      </c>
      <c r="K193" s="6">
        <v>2550</v>
      </c>
      <c r="L193" s="4" t="s">
        <v>7</v>
      </c>
      <c r="M193" s="4">
        <v>3</v>
      </c>
      <c r="N193" s="15" t="s">
        <v>8</v>
      </c>
      <c r="O193" s="665">
        <v>21.870060516715352</v>
      </c>
      <c r="P193" s="285">
        <f>INDEX(Калькулятор!$H$46:$BF$46,MATCH(K193,Калькулятор!$H$41:$BF$41,0))</f>
        <v>1091.7003650676056</v>
      </c>
      <c r="Q193" s="672">
        <v>33166.093800199582</v>
      </c>
      <c r="R193" s="672">
        <v>30231.652475461549</v>
      </c>
      <c r="S193" s="673">
        <f t="shared" si="33"/>
        <v>63397.746275661135</v>
      </c>
      <c r="T193" s="3" t="str">
        <f t="shared" si="39"/>
        <v>Wtherm</v>
      </c>
      <c r="U193" s="4" t="s">
        <v>7</v>
      </c>
      <c r="V193" s="16" t="s">
        <v>79</v>
      </c>
      <c r="W193" s="4" t="s">
        <v>7</v>
      </c>
      <c r="X193" s="4">
        <v>90</v>
      </c>
      <c r="Y193" s="4" t="s">
        <v>7</v>
      </c>
      <c r="Z193" s="4">
        <v>340</v>
      </c>
      <c r="AA193" s="4" t="s">
        <v>7</v>
      </c>
      <c r="AB193" s="6">
        <v>2550</v>
      </c>
      <c r="AC193" s="4" t="s">
        <v>7</v>
      </c>
      <c r="AD193" s="4">
        <v>3</v>
      </c>
      <c r="AE193" s="15" t="s">
        <v>8</v>
      </c>
      <c r="AF193" s="665">
        <v>22.573825890715355</v>
      </c>
      <c r="AG193" s="285">
        <f>INDEX(Калькулятор!$H$53:$BF$53,MATCH(AB193,Калькулятор!$H$41:$BF$41,0))</f>
        <v>1570.8266368783377</v>
      </c>
      <c r="AH193" s="672">
        <v>34050.859911427346</v>
      </c>
      <c r="AI193" s="672">
        <v>30231.652475461549</v>
      </c>
      <c r="AJ193" s="673">
        <f t="shared" si="43"/>
        <v>64282.512386888891</v>
      </c>
      <c r="AK193" s="3" t="str">
        <f t="shared" si="40"/>
        <v>Wtherm</v>
      </c>
      <c r="AL193" s="4" t="s">
        <v>7</v>
      </c>
      <c r="AM193" s="16" t="s">
        <v>79</v>
      </c>
      <c r="AN193" s="4" t="s">
        <v>7</v>
      </c>
      <c r="AO193" s="4">
        <v>110</v>
      </c>
      <c r="AP193" s="4" t="s">
        <v>7</v>
      </c>
      <c r="AQ193" s="4">
        <v>340</v>
      </c>
      <c r="AR193" s="4" t="s">
        <v>7</v>
      </c>
      <c r="AS193" s="6">
        <v>2550</v>
      </c>
      <c r="AT193" s="4" t="s">
        <v>7</v>
      </c>
      <c r="AU193" s="4">
        <v>3</v>
      </c>
      <c r="AV193" s="15" t="s">
        <v>8</v>
      </c>
      <c r="AW193" s="665">
        <v>23.512179722715352</v>
      </c>
      <c r="AX193" s="285">
        <f>INDEX(Калькулятор!$H$60:$BF$60,MATCH(AS193,Калькулятор!$H$41:$BF$41,0))</f>
        <v>1852.3133940926905</v>
      </c>
      <c r="AY193" s="672">
        <v>35260.735559731023</v>
      </c>
      <c r="AZ193" s="672">
        <v>30231.652475461549</v>
      </c>
      <c r="BA193" s="673">
        <f t="shared" si="34"/>
        <v>65492.388035192576</v>
      </c>
      <c r="BB193" s="3" t="str">
        <f t="shared" si="41"/>
        <v>Wtherm</v>
      </c>
      <c r="BC193" s="4" t="s">
        <v>7</v>
      </c>
      <c r="BD193" s="16" t="s">
        <v>79</v>
      </c>
      <c r="BE193" s="4" t="s">
        <v>7</v>
      </c>
      <c r="BF193" s="4">
        <v>140</v>
      </c>
      <c r="BG193" s="4" t="s">
        <v>7</v>
      </c>
      <c r="BH193" s="4">
        <v>340</v>
      </c>
      <c r="BI193" s="4" t="s">
        <v>7</v>
      </c>
      <c r="BJ193" s="6">
        <v>2550</v>
      </c>
      <c r="BK193" s="4" t="s">
        <v>7</v>
      </c>
      <c r="BL193" s="4">
        <v>6</v>
      </c>
      <c r="BM193" s="14" t="s">
        <v>12</v>
      </c>
      <c r="BN193" s="665">
        <v>28.905842631486088</v>
      </c>
      <c r="BO193" s="285">
        <f>INDEX(Калькулятор!$H$67:$BF$67,MATCH(BJ193,Калькулятор!$H$41:$BF$41,0))</f>
        <v>2584.7231635857138</v>
      </c>
      <c r="BP193" s="672">
        <v>54665.99564474426</v>
      </c>
      <c r="BQ193" s="672">
        <v>30231.652475461549</v>
      </c>
      <c r="BR193" s="673">
        <f t="shared" si="35"/>
        <v>84897.648120205806</v>
      </c>
      <c r="BS193" s="3" t="str">
        <f t="shared" si="42"/>
        <v>Wtherm</v>
      </c>
      <c r="BT193" s="4" t="s">
        <v>7</v>
      </c>
      <c r="BU193" s="16" t="s">
        <v>79</v>
      </c>
      <c r="BV193" s="4" t="s">
        <v>7</v>
      </c>
      <c r="BW193" s="4">
        <v>180</v>
      </c>
      <c r="BX193" s="4" t="s">
        <v>7</v>
      </c>
      <c r="BY193" s="4">
        <v>340</v>
      </c>
      <c r="BZ193" s="4" t="s">
        <v>7</v>
      </c>
      <c r="CA193" s="6">
        <v>2550</v>
      </c>
      <c r="CB193" s="4" t="s">
        <v>7</v>
      </c>
      <c r="CC193" s="4">
        <v>6</v>
      </c>
      <c r="CD193" s="14" t="s">
        <v>12</v>
      </c>
      <c r="CE193" s="665">
        <v>30.782550295486097</v>
      </c>
      <c r="CF193" s="285">
        <f>INDEX(Калькулятор!$H$81:$BF$81,MATCH(CA193,Калькулятор!$H$41:$BF$41,0))</f>
        <v>2959.7089075256122</v>
      </c>
      <c r="CG193" s="672">
        <v>57100.840691351623</v>
      </c>
      <c r="CH193" s="672">
        <v>30231.652475461549</v>
      </c>
      <c r="CI193" s="673">
        <f t="shared" si="36"/>
        <v>87332.493166813176</v>
      </c>
    </row>
    <row r="194" spans="2:87" ht="16.5" thickBot="1" x14ac:dyDescent="0.3">
      <c r="B194" s="846"/>
      <c r="C194" s="3" t="str">
        <f t="shared" si="38"/>
        <v>Wtherm</v>
      </c>
      <c r="D194" s="7" t="s">
        <v>7</v>
      </c>
      <c r="E194" s="16" t="s">
        <v>79</v>
      </c>
      <c r="F194" s="7" t="s">
        <v>7</v>
      </c>
      <c r="G194" s="4">
        <v>75</v>
      </c>
      <c r="H194" s="7" t="s">
        <v>7</v>
      </c>
      <c r="I194" s="4">
        <v>340</v>
      </c>
      <c r="J194" s="7" t="s">
        <v>7</v>
      </c>
      <c r="K194" s="6">
        <v>2600</v>
      </c>
      <c r="L194" s="7" t="s">
        <v>7</v>
      </c>
      <c r="M194" s="4">
        <v>3</v>
      </c>
      <c r="N194" s="15" t="s">
        <v>8</v>
      </c>
      <c r="O194" s="665">
        <v>22.257624574960541</v>
      </c>
      <c r="P194" s="285">
        <f>INDEX(Калькулятор!$H$46:$BF$46,MATCH(K194,Калькулятор!$H$41:$BF$41,0))</f>
        <v>1116.5117370009602</v>
      </c>
      <c r="Q194" s="672">
        <v>33757.046643990529</v>
      </c>
      <c r="R194" s="672">
        <v>30757.131968666676</v>
      </c>
      <c r="S194" s="673">
        <f t="shared" si="33"/>
        <v>64514.178612657204</v>
      </c>
      <c r="T194" s="3" t="str">
        <f t="shared" si="39"/>
        <v>Wtherm</v>
      </c>
      <c r="U194" s="7" t="s">
        <v>7</v>
      </c>
      <c r="V194" s="16" t="s">
        <v>79</v>
      </c>
      <c r="W194" s="7" t="s">
        <v>7</v>
      </c>
      <c r="X194" s="4">
        <v>90</v>
      </c>
      <c r="Y194" s="7" t="s">
        <v>7</v>
      </c>
      <c r="Z194" s="4">
        <v>340</v>
      </c>
      <c r="AA194" s="7" t="s">
        <v>7</v>
      </c>
      <c r="AB194" s="6">
        <v>2600</v>
      </c>
      <c r="AC194" s="7" t="s">
        <v>7</v>
      </c>
      <c r="AD194" s="4">
        <v>3</v>
      </c>
      <c r="AE194" s="15" t="s">
        <v>8</v>
      </c>
      <c r="AF194" s="665">
        <v>22.970904148960543</v>
      </c>
      <c r="AG194" s="285">
        <f>INDEX(Калькулятор!$H$53:$BF$53,MATCH(AB194,Калькулятор!$H$41:$BF$41,0))</f>
        <v>1606.5272422619362</v>
      </c>
      <c r="AH194" s="672">
        <v>34653.740820580795</v>
      </c>
      <c r="AI194" s="672">
        <v>30757.131968666676</v>
      </c>
      <c r="AJ194" s="673">
        <f t="shared" si="43"/>
        <v>65410.872789247471</v>
      </c>
      <c r="AK194" s="3" t="str">
        <f t="shared" si="40"/>
        <v>Wtherm</v>
      </c>
      <c r="AL194" s="7" t="s">
        <v>7</v>
      </c>
      <c r="AM194" s="16" t="s">
        <v>79</v>
      </c>
      <c r="AN194" s="7" t="s">
        <v>7</v>
      </c>
      <c r="AO194" s="4">
        <v>110</v>
      </c>
      <c r="AP194" s="7" t="s">
        <v>7</v>
      </c>
      <c r="AQ194" s="4">
        <v>340</v>
      </c>
      <c r="AR194" s="7" t="s">
        <v>7</v>
      </c>
      <c r="AS194" s="6">
        <v>2600</v>
      </c>
      <c r="AT194" s="7" t="s">
        <v>7</v>
      </c>
      <c r="AU194" s="4">
        <v>3</v>
      </c>
      <c r="AV194" s="15" t="s">
        <v>8</v>
      </c>
      <c r="AW194" s="665">
        <v>23.921943580960541</v>
      </c>
      <c r="AX194" s="285">
        <f>INDEX(Калькулятор!$H$60:$BF$60,MATCH(AS194,Калькулятор!$H$41:$BF$41,0))</f>
        <v>1894.411425776615</v>
      </c>
      <c r="AY194" s="672">
        <v>35879.520556034469</v>
      </c>
      <c r="AZ194" s="672">
        <v>30757.131968666676</v>
      </c>
      <c r="BA194" s="673">
        <f t="shared" si="34"/>
        <v>66636.652524701145</v>
      </c>
      <c r="BB194" s="3" t="str">
        <f t="shared" si="41"/>
        <v>Wtherm</v>
      </c>
      <c r="BC194" s="7" t="s">
        <v>7</v>
      </c>
      <c r="BD194" s="16" t="s">
        <v>79</v>
      </c>
      <c r="BE194" s="7" t="s">
        <v>7</v>
      </c>
      <c r="BF194" s="4">
        <v>140</v>
      </c>
      <c r="BG194" s="7" t="s">
        <v>7</v>
      </c>
      <c r="BH194" s="4">
        <v>340</v>
      </c>
      <c r="BI194" s="7" t="s">
        <v>7</v>
      </c>
      <c r="BJ194" s="6">
        <v>2600</v>
      </c>
      <c r="BK194" s="7" t="s">
        <v>7</v>
      </c>
      <c r="BL194" s="4">
        <v>6</v>
      </c>
      <c r="BM194" s="14" t="s">
        <v>12</v>
      </c>
      <c r="BN194" s="665">
        <v>29.418440150094415</v>
      </c>
      <c r="BO194" s="285">
        <f>INDEX(Калькулятор!$H$67:$BF$67,MATCH(BJ194,Калькулятор!$H$41:$BF$41,0))</f>
        <v>2643.4668718490252</v>
      </c>
      <c r="BP194" s="672">
        <v>55682.270928617836</v>
      </c>
      <c r="BQ194" s="672">
        <v>30757.131968666676</v>
      </c>
      <c r="BR194" s="673">
        <f t="shared" si="35"/>
        <v>86439.402897284512</v>
      </c>
      <c r="BS194" s="3" t="str">
        <f t="shared" si="42"/>
        <v>Wtherm</v>
      </c>
      <c r="BT194" s="7" t="s">
        <v>7</v>
      </c>
      <c r="BU194" s="16" t="s">
        <v>79</v>
      </c>
      <c r="BV194" s="7" t="s">
        <v>7</v>
      </c>
      <c r="BW194" s="4">
        <v>180</v>
      </c>
      <c r="BX194" s="7" t="s">
        <v>7</v>
      </c>
      <c r="BY194" s="4">
        <v>340</v>
      </c>
      <c r="BZ194" s="7" t="s">
        <v>7</v>
      </c>
      <c r="CA194" s="6">
        <v>2600</v>
      </c>
      <c r="CB194" s="7" t="s">
        <v>7</v>
      </c>
      <c r="CC194" s="4">
        <v>6</v>
      </c>
      <c r="CD194" s="14" t="s">
        <v>12</v>
      </c>
      <c r="CE194" s="665">
        <v>31.320519014094419</v>
      </c>
      <c r="CF194" s="285">
        <f>INDEX(Калькулятор!$H$81:$BF$81,MATCH(CA194,Калькулятор!$H$41:$BF$41,0))</f>
        <v>3026.9750190602849</v>
      </c>
      <c r="CG194" s="672">
        <v>58148.924149525192</v>
      </c>
      <c r="CH194" s="672">
        <v>30757.131968666676</v>
      </c>
      <c r="CI194" s="673">
        <f t="shared" si="36"/>
        <v>88906.05611819186</v>
      </c>
    </row>
    <row r="195" spans="2:87" ht="16.5" thickBot="1" x14ac:dyDescent="0.3">
      <c r="B195" s="846"/>
      <c r="C195" s="3" t="str">
        <f t="shared" si="38"/>
        <v>Wtherm</v>
      </c>
      <c r="D195" s="4" t="s">
        <v>7</v>
      </c>
      <c r="E195" s="16" t="s">
        <v>79</v>
      </c>
      <c r="F195" s="4" t="s">
        <v>7</v>
      </c>
      <c r="G195" s="4">
        <v>75</v>
      </c>
      <c r="H195" s="4" t="s">
        <v>7</v>
      </c>
      <c r="I195" s="4">
        <v>340</v>
      </c>
      <c r="J195" s="4" t="s">
        <v>7</v>
      </c>
      <c r="K195" s="6">
        <v>2650</v>
      </c>
      <c r="L195" s="4" t="s">
        <v>7</v>
      </c>
      <c r="M195" s="4">
        <v>3</v>
      </c>
      <c r="N195" s="15" t="s">
        <v>8</v>
      </c>
      <c r="O195" s="665">
        <v>22.645188633205734</v>
      </c>
      <c r="P195" s="285">
        <f>INDEX(Калькулятор!$H$46:$BF$46,MATCH(K195,Калькулятор!$H$41:$BF$41,0))</f>
        <v>1141.3231089343146</v>
      </c>
      <c r="Q195" s="672">
        <v>34347.999487781482</v>
      </c>
      <c r="R195" s="672">
        <v>31282.611461871802</v>
      </c>
      <c r="S195" s="673">
        <f t="shared" si="33"/>
        <v>65630.610949653288</v>
      </c>
      <c r="T195" s="3" t="str">
        <f t="shared" si="39"/>
        <v>Wtherm</v>
      </c>
      <c r="U195" s="4" t="s">
        <v>7</v>
      </c>
      <c r="V195" s="16" t="s">
        <v>79</v>
      </c>
      <c r="W195" s="4" t="s">
        <v>7</v>
      </c>
      <c r="X195" s="4">
        <v>90</v>
      </c>
      <c r="Y195" s="4" t="s">
        <v>7</v>
      </c>
      <c r="Z195" s="4">
        <v>340</v>
      </c>
      <c r="AA195" s="4" t="s">
        <v>7</v>
      </c>
      <c r="AB195" s="6">
        <v>2650</v>
      </c>
      <c r="AC195" s="4" t="s">
        <v>7</v>
      </c>
      <c r="AD195" s="4">
        <v>3</v>
      </c>
      <c r="AE195" s="15" t="s">
        <v>8</v>
      </c>
      <c r="AF195" s="665">
        <v>23.36798240720573</v>
      </c>
      <c r="AG195" s="285">
        <f>INDEX(Калькулятор!$H$53:$BF$53,MATCH(AB195,Калькулятор!$H$41:$BF$41,0))</f>
        <v>1642.2278476455347</v>
      </c>
      <c r="AH195" s="672">
        <v>35256.621729734245</v>
      </c>
      <c r="AI195" s="672">
        <v>31282.611461871802</v>
      </c>
      <c r="AJ195" s="673">
        <f t="shared" si="43"/>
        <v>66539.23319160605</v>
      </c>
      <c r="AK195" s="3" t="str">
        <f t="shared" si="40"/>
        <v>Wtherm</v>
      </c>
      <c r="AL195" s="4" t="s">
        <v>7</v>
      </c>
      <c r="AM195" s="16" t="s">
        <v>79</v>
      </c>
      <c r="AN195" s="4" t="s">
        <v>7</v>
      </c>
      <c r="AO195" s="4">
        <v>110</v>
      </c>
      <c r="AP195" s="4" t="s">
        <v>7</v>
      </c>
      <c r="AQ195" s="4">
        <v>340</v>
      </c>
      <c r="AR195" s="4" t="s">
        <v>7</v>
      </c>
      <c r="AS195" s="6">
        <v>2650</v>
      </c>
      <c r="AT195" s="4" t="s">
        <v>7</v>
      </c>
      <c r="AU195" s="4">
        <v>3</v>
      </c>
      <c r="AV195" s="15" t="s">
        <v>8</v>
      </c>
      <c r="AW195" s="665">
        <v>24.331707439205729</v>
      </c>
      <c r="AX195" s="285">
        <f>INDEX(Калькулятор!$H$60:$BF$60,MATCH(AS195,Калькулятор!$H$41:$BF$41,0))</f>
        <v>1936.5094574605396</v>
      </c>
      <c r="AY195" s="672">
        <v>36498.305552337923</v>
      </c>
      <c r="AZ195" s="672">
        <v>31282.611461871802</v>
      </c>
      <c r="BA195" s="673">
        <f t="shared" si="34"/>
        <v>67780.917014209728</v>
      </c>
      <c r="BB195" s="3" t="str">
        <f t="shared" si="41"/>
        <v>Wtherm</v>
      </c>
      <c r="BC195" s="4" t="s">
        <v>7</v>
      </c>
      <c r="BD195" s="16" t="s">
        <v>79</v>
      </c>
      <c r="BE195" s="4" t="s">
        <v>7</v>
      </c>
      <c r="BF195" s="4">
        <v>140</v>
      </c>
      <c r="BG195" s="4" t="s">
        <v>7</v>
      </c>
      <c r="BH195" s="4">
        <v>340</v>
      </c>
      <c r="BI195" s="4" t="s">
        <v>7</v>
      </c>
      <c r="BJ195" s="6">
        <v>2650</v>
      </c>
      <c r="BK195" s="4" t="s">
        <v>7</v>
      </c>
      <c r="BL195" s="4">
        <v>6</v>
      </c>
      <c r="BM195" s="14" t="s">
        <v>12</v>
      </c>
      <c r="BN195" s="665">
        <v>29.931037668702743</v>
      </c>
      <c r="BO195" s="285">
        <f>INDEX(Калькулятор!$H$67:$BF$67,MATCH(BJ195,Калькулятор!$H$41:$BF$41,0))</f>
        <v>2702.2105801123366</v>
      </c>
      <c r="BP195" s="672">
        <v>56698.546212491383</v>
      </c>
      <c r="BQ195" s="672">
        <v>31282.611461871802</v>
      </c>
      <c r="BR195" s="673">
        <f t="shared" si="35"/>
        <v>87981.157674363189</v>
      </c>
      <c r="BS195" s="3" t="str">
        <f t="shared" si="42"/>
        <v>Wtherm</v>
      </c>
      <c r="BT195" s="4" t="s">
        <v>7</v>
      </c>
      <c r="BU195" s="16" t="s">
        <v>79</v>
      </c>
      <c r="BV195" s="4" t="s">
        <v>7</v>
      </c>
      <c r="BW195" s="4">
        <v>180</v>
      </c>
      <c r="BX195" s="4" t="s">
        <v>7</v>
      </c>
      <c r="BY195" s="4">
        <v>340</v>
      </c>
      <c r="BZ195" s="4" t="s">
        <v>7</v>
      </c>
      <c r="CA195" s="6">
        <v>2650</v>
      </c>
      <c r="CB195" s="4" t="s">
        <v>7</v>
      </c>
      <c r="CC195" s="4">
        <v>6</v>
      </c>
      <c r="CD195" s="14" t="s">
        <v>12</v>
      </c>
      <c r="CE195" s="665">
        <v>31.858487732702748</v>
      </c>
      <c r="CF195" s="285">
        <f>INDEX(Калькулятор!$H$81:$BF$81,MATCH(CA195,Калькулятор!$H$41:$BF$41,0))</f>
        <v>3094.2411305949577</v>
      </c>
      <c r="CG195" s="672">
        <v>59197.007607698746</v>
      </c>
      <c r="CH195" s="672">
        <v>31282.611461871802</v>
      </c>
      <c r="CI195" s="673">
        <f t="shared" si="36"/>
        <v>90479.619069570545</v>
      </c>
    </row>
    <row r="196" spans="2:87" ht="16.5" thickBot="1" x14ac:dyDescent="0.3">
      <c r="B196" s="846"/>
      <c r="C196" s="3" t="str">
        <f t="shared" si="38"/>
        <v>Wtherm</v>
      </c>
      <c r="D196" s="4" t="s">
        <v>7</v>
      </c>
      <c r="E196" s="16" t="s">
        <v>79</v>
      </c>
      <c r="F196" s="4" t="s">
        <v>7</v>
      </c>
      <c r="G196" s="4">
        <v>75</v>
      </c>
      <c r="H196" s="4" t="s">
        <v>7</v>
      </c>
      <c r="I196" s="4">
        <v>340</v>
      </c>
      <c r="J196" s="4" t="s">
        <v>7</v>
      </c>
      <c r="K196" s="6">
        <v>2700</v>
      </c>
      <c r="L196" s="4" t="s">
        <v>7</v>
      </c>
      <c r="M196" s="4">
        <v>3</v>
      </c>
      <c r="N196" s="15" t="s">
        <v>8</v>
      </c>
      <c r="O196" s="665">
        <v>23.06386069145092</v>
      </c>
      <c r="P196" s="285">
        <f>INDEX(Калькулятор!$H$46:$BF$46,MATCH(K196,Калькулятор!$H$41:$BF$41,0))</f>
        <v>1166.1344808676695</v>
      </c>
      <c r="Q196" s="672">
        <v>34938.952331572429</v>
      </c>
      <c r="R196" s="672">
        <v>32038.090955076928</v>
      </c>
      <c r="S196" s="673">
        <f t="shared" si="33"/>
        <v>66977.043286649365</v>
      </c>
      <c r="T196" s="3" t="str">
        <f t="shared" si="39"/>
        <v>Wtherm</v>
      </c>
      <c r="U196" s="4" t="s">
        <v>7</v>
      </c>
      <c r="V196" s="16" t="s">
        <v>79</v>
      </c>
      <c r="W196" s="4" t="s">
        <v>7</v>
      </c>
      <c r="X196" s="4">
        <v>90</v>
      </c>
      <c r="Y196" s="4" t="s">
        <v>7</v>
      </c>
      <c r="Z196" s="4">
        <v>340</v>
      </c>
      <c r="AA196" s="4" t="s">
        <v>7</v>
      </c>
      <c r="AB196" s="6">
        <v>2700</v>
      </c>
      <c r="AC196" s="4" t="s">
        <v>7</v>
      </c>
      <c r="AD196" s="4">
        <v>3</v>
      </c>
      <c r="AE196" s="15" t="s">
        <v>8</v>
      </c>
      <c r="AF196" s="665">
        <v>23.796168665450921</v>
      </c>
      <c r="AG196" s="285">
        <f>INDEX(Калькулятор!$H$53:$BF$53,MATCH(AB196,Калькулятор!$H$41:$BF$41,0))</f>
        <v>1677.9284530291334</v>
      </c>
      <c r="AH196" s="672">
        <v>35859.502638887694</v>
      </c>
      <c r="AI196" s="672">
        <v>32038.090955076928</v>
      </c>
      <c r="AJ196" s="673">
        <f t="shared" si="43"/>
        <v>67897.593593964615</v>
      </c>
      <c r="AK196" s="3" t="str">
        <f t="shared" si="40"/>
        <v>Wtherm</v>
      </c>
      <c r="AL196" s="4" t="s">
        <v>7</v>
      </c>
      <c r="AM196" s="16" t="s">
        <v>79</v>
      </c>
      <c r="AN196" s="4" t="s">
        <v>7</v>
      </c>
      <c r="AO196" s="4">
        <v>110</v>
      </c>
      <c r="AP196" s="4" t="s">
        <v>7</v>
      </c>
      <c r="AQ196" s="4">
        <v>340</v>
      </c>
      <c r="AR196" s="4" t="s">
        <v>7</v>
      </c>
      <c r="AS196" s="6">
        <v>2700</v>
      </c>
      <c r="AT196" s="4" t="s">
        <v>7</v>
      </c>
      <c r="AU196" s="4">
        <v>3</v>
      </c>
      <c r="AV196" s="15" t="s">
        <v>8</v>
      </c>
      <c r="AW196" s="665">
        <v>24.772579297450918</v>
      </c>
      <c r="AX196" s="285">
        <f>INDEX(Калькулятор!$H$60:$BF$60,MATCH(AS196,Калькулятор!$H$41:$BF$41,0))</f>
        <v>1978.6074891444648</v>
      </c>
      <c r="AY196" s="672">
        <v>37117.090548641369</v>
      </c>
      <c r="AZ196" s="672">
        <v>32038.090955076928</v>
      </c>
      <c r="BA196" s="673">
        <f t="shared" si="34"/>
        <v>69155.181503718297</v>
      </c>
      <c r="BB196" s="3" t="str">
        <f t="shared" si="41"/>
        <v>Wtherm</v>
      </c>
      <c r="BC196" s="4" t="s">
        <v>7</v>
      </c>
      <c r="BD196" s="16" t="s">
        <v>79</v>
      </c>
      <c r="BE196" s="4" t="s">
        <v>7</v>
      </c>
      <c r="BF196" s="4">
        <v>140</v>
      </c>
      <c r="BG196" s="4" t="s">
        <v>7</v>
      </c>
      <c r="BH196" s="4">
        <v>340</v>
      </c>
      <c r="BI196" s="4" t="s">
        <v>7</v>
      </c>
      <c r="BJ196" s="6">
        <v>2700</v>
      </c>
      <c r="BK196" s="4" t="s">
        <v>7</v>
      </c>
      <c r="BL196" s="4">
        <v>6</v>
      </c>
      <c r="BM196" s="14" t="s">
        <v>12</v>
      </c>
      <c r="BN196" s="665">
        <v>30.47474318731107</v>
      </c>
      <c r="BO196" s="285">
        <f>INDEX(Калькулятор!$H$67:$BF$67,MATCH(BJ196,Калькулятор!$H$41:$BF$41,0))</f>
        <v>2760.9542883756485</v>
      </c>
      <c r="BP196" s="672">
        <v>57714.821496364944</v>
      </c>
      <c r="BQ196" s="672">
        <v>32038.090955076928</v>
      </c>
      <c r="BR196" s="673">
        <f t="shared" si="35"/>
        <v>89752.912451441865</v>
      </c>
      <c r="BS196" s="3" t="str">
        <f t="shared" si="42"/>
        <v>Wtherm</v>
      </c>
      <c r="BT196" s="4" t="s">
        <v>7</v>
      </c>
      <c r="BU196" s="16" t="s">
        <v>79</v>
      </c>
      <c r="BV196" s="4" t="s">
        <v>7</v>
      </c>
      <c r="BW196" s="4">
        <v>180</v>
      </c>
      <c r="BX196" s="4" t="s">
        <v>7</v>
      </c>
      <c r="BY196" s="4">
        <v>340</v>
      </c>
      <c r="BZ196" s="4" t="s">
        <v>7</v>
      </c>
      <c r="CA196" s="6">
        <v>2700</v>
      </c>
      <c r="CB196" s="4" t="s">
        <v>7</v>
      </c>
      <c r="CC196" s="4">
        <v>6</v>
      </c>
      <c r="CD196" s="14" t="s">
        <v>12</v>
      </c>
      <c r="CE196" s="665">
        <v>32.427564451311078</v>
      </c>
      <c r="CF196" s="285">
        <f>INDEX(Калькулятор!$H$81:$BF$81,MATCH(CA196,Калькулятор!$H$41:$BF$41,0))</f>
        <v>3161.5072421296309</v>
      </c>
      <c r="CG196" s="672">
        <v>60245.091065872308</v>
      </c>
      <c r="CH196" s="672">
        <v>32038.090955076928</v>
      </c>
      <c r="CI196" s="673">
        <f t="shared" si="36"/>
        <v>92283.182020949229</v>
      </c>
    </row>
    <row r="197" spans="2:87" ht="16.5" thickBot="1" x14ac:dyDescent="0.3">
      <c r="B197" s="846"/>
      <c r="C197" s="3" t="str">
        <f t="shared" si="38"/>
        <v>Wtherm</v>
      </c>
      <c r="D197" s="4" t="s">
        <v>7</v>
      </c>
      <c r="E197" s="16" t="s">
        <v>79</v>
      </c>
      <c r="F197" s="4" t="s">
        <v>7</v>
      </c>
      <c r="G197" s="4">
        <v>75</v>
      </c>
      <c r="H197" s="4" t="s">
        <v>7</v>
      </c>
      <c r="I197" s="4">
        <v>340</v>
      </c>
      <c r="J197" s="4" t="s">
        <v>7</v>
      </c>
      <c r="K197" s="6">
        <v>2750</v>
      </c>
      <c r="L197" s="4" t="s">
        <v>7</v>
      </c>
      <c r="M197" s="4">
        <v>3</v>
      </c>
      <c r="N197" s="15" t="s">
        <v>8</v>
      </c>
      <c r="O197" s="665">
        <v>23.451424749696113</v>
      </c>
      <c r="P197" s="285">
        <f>INDEX(Калькулятор!$H$46:$BF$46,MATCH(K197,Калькулятор!$H$41:$BF$41,0))</f>
        <v>1190.9458528010241</v>
      </c>
      <c r="Q197" s="672">
        <v>35529.905175363376</v>
      </c>
      <c r="R197" s="672">
        <v>32563.570448282066</v>
      </c>
      <c r="S197" s="673">
        <f t="shared" si="33"/>
        <v>68093.475623645441</v>
      </c>
      <c r="T197" s="3" t="str">
        <f t="shared" si="39"/>
        <v>Wtherm</v>
      </c>
      <c r="U197" s="4" t="s">
        <v>7</v>
      </c>
      <c r="V197" s="16" t="s">
        <v>79</v>
      </c>
      <c r="W197" s="4" t="s">
        <v>7</v>
      </c>
      <c r="X197" s="4">
        <v>90</v>
      </c>
      <c r="Y197" s="4" t="s">
        <v>7</v>
      </c>
      <c r="Z197" s="4">
        <v>340</v>
      </c>
      <c r="AA197" s="4" t="s">
        <v>7</v>
      </c>
      <c r="AB197" s="6">
        <v>2750</v>
      </c>
      <c r="AC197" s="4" t="s">
        <v>7</v>
      </c>
      <c r="AD197" s="4">
        <v>3</v>
      </c>
      <c r="AE197" s="15" t="s">
        <v>8</v>
      </c>
      <c r="AF197" s="665">
        <v>24.193246923696112</v>
      </c>
      <c r="AG197" s="285">
        <f>INDEX(Калькулятор!$H$53:$BF$53,MATCH(AB197,Калькулятор!$H$41:$BF$41,0))</f>
        <v>1713.6290584127319</v>
      </c>
      <c r="AH197" s="672">
        <v>36462.383548041144</v>
      </c>
      <c r="AI197" s="672">
        <v>32563.570448282066</v>
      </c>
      <c r="AJ197" s="673">
        <f t="shared" si="43"/>
        <v>69025.953996323209</v>
      </c>
      <c r="AK197" s="3" t="str">
        <f t="shared" si="40"/>
        <v>Wtherm</v>
      </c>
      <c r="AL197" s="4" t="s">
        <v>7</v>
      </c>
      <c r="AM197" s="16" t="s">
        <v>79</v>
      </c>
      <c r="AN197" s="4" t="s">
        <v>7</v>
      </c>
      <c r="AO197" s="4">
        <v>110</v>
      </c>
      <c r="AP197" s="4" t="s">
        <v>7</v>
      </c>
      <c r="AQ197" s="4">
        <v>340</v>
      </c>
      <c r="AR197" s="4" t="s">
        <v>7</v>
      </c>
      <c r="AS197" s="6">
        <v>2750</v>
      </c>
      <c r="AT197" s="4" t="s">
        <v>7</v>
      </c>
      <c r="AU197" s="4">
        <v>3</v>
      </c>
      <c r="AV197" s="15" t="s">
        <v>8</v>
      </c>
      <c r="AW197" s="665">
        <v>25.182343155696113</v>
      </c>
      <c r="AX197" s="285">
        <f>INDEX(Калькулятор!$H$60:$BF$60,MATCH(AS197,Калькулятор!$H$41:$BF$41,0))</f>
        <v>2020.7055208283894</v>
      </c>
      <c r="AY197" s="672">
        <v>37735.875544944822</v>
      </c>
      <c r="AZ197" s="672">
        <v>32563.570448282066</v>
      </c>
      <c r="BA197" s="673">
        <f t="shared" si="34"/>
        <v>70299.445993226895</v>
      </c>
      <c r="BB197" s="3" t="str">
        <f t="shared" si="41"/>
        <v>Wtherm</v>
      </c>
      <c r="BC197" s="4" t="s">
        <v>7</v>
      </c>
      <c r="BD197" s="16" t="s">
        <v>79</v>
      </c>
      <c r="BE197" s="4" t="s">
        <v>7</v>
      </c>
      <c r="BF197" s="4">
        <v>140</v>
      </c>
      <c r="BG197" s="4" t="s">
        <v>7</v>
      </c>
      <c r="BH197" s="4">
        <v>340</v>
      </c>
      <c r="BI197" s="4" t="s">
        <v>7</v>
      </c>
      <c r="BJ197" s="6">
        <v>2750</v>
      </c>
      <c r="BK197" s="4" t="s">
        <v>7</v>
      </c>
      <c r="BL197" s="4">
        <v>6</v>
      </c>
      <c r="BM197" s="14" t="s">
        <v>12</v>
      </c>
      <c r="BN197" s="665">
        <v>30.987340705919401</v>
      </c>
      <c r="BO197" s="285">
        <f>INDEX(Калькулятор!$H$67:$BF$67,MATCH(BJ197,Калькулятор!$H$41:$BF$41,0))</f>
        <v>2819.6979966389599</v>
      </c>
      <c r="BP197" s="672">
        <v>58731.096780238513</v>
      </c>
      <c r="BQ197" s="672">
        <v>32563.570448282066</v>
      </c>
      <c r="BR197" s="673">
        <f t="shared" si="35"/>
        <v>91294.667228520586</v>
      </c>
      <c r="BS197" s="3" t="str">
        <f t="shared" si="42"/>
        <v>Wtherm</v>
      </c>
      <c r="BT197" s="4" t="s">
        <v>7</v>
      </c>
      <c r="BU197" s="16" t="s">
        <v>79</v>
      </c>
      <c r="BV197" s="4" t="s">
        <v>7</v>
      </c>
      <c r="BW197" s="4">
        <v>180</v>
      </c>
      <c r="BX197" s="4" t="s">
        <v>7</v>
      </c>
      <c r="BY197" s="4">
        <v>340</v>
      </c>
      <c r="BZ197" s="4" t="s">
        <v>7</v>
      </c>
      <c r="CA197" s="6">
        <v>2750</v>
      </c>
      <c r="CB197" s="4" t="s">
        <v>7</v>
      </c>
      <c r="CC197" s="4">
        <v>6</v>
      </c>
      <c r="CD197" s="14" t="s">
        <v>12</v>
      </c>
      <c r="CE197" s="665">
        <v>32.965533169919397</v>
      </c>
      <c r="CF197" s="285">
        <f>INDEX(Калькулятор!$H$81:$BF$81,MATCH(CA197,Калькулятор!$H$41:$BF$41,0))</f>
        <v>3228.7733536643036</v>
      </c>
      <c r="CG197" s="672">
        <v>61293.174524045877</v>
      </c>
      <c r="CH197" s="672">
        <v>32563.570448282066</v>
      </c>
      <c r="CI197" s="673">
        <f t="shared" si="36"/>
        <v>93856.744972327942</v>
      </c>
    </row>
    <row r="198" spans="2:87" ht="16.5" thickBot="1" x14ac:dyDescent="0.3">
      <c r="B198" s="846"/>
      <c r="C198" s="3" t="str">
        <f t="shared" si="38"/>
        <v>Wtherm</v>
      </c>
      <c r="D198" s="4" t="s">
        <v>7</v>
      </c>
      <c r="E198" s="16" t="s">
        <v>79</v>
      </c>
      <c r="F198" s="4" t="s">
        <v>7</v>
      </c>
      <c r="G198" s="4">
        <v>75</v>
      </c>
      <c r="H198" s="4" t="s">
        <v>7</v>
      </c>
      <c r="I198" s="4">
        <v>340</v>
      </c>
      <c r="J198" s="4" t="s">
        <v>7</v>
      </c>
      <c r="K198" s="6">
        <v>2800</v>
      </c>
      <c r="L198" s="4" t="s">
        <v>7</v>
      </c>
      <c r="M198" s="4">
        <v>3</v>
      </c>
      <c r="N198" s="15" t="s">
        <v>8</v>
      </c>
      <c r="O198" s="665">
        <v>23.838988807941298</v>
      </c>
      <c r="P198" s="285">
        <f>INDEX(Калькулятор!$H$46:$BF$46,MATCH(K198,Калькулятор!$H$41:$BF$41,0))</f>
        <v>1215.757224734379</v>
      </c>
      <c r="Q198" s="672">
        <v>36120.85801915433</v>
      </c>
      <c r="R198" s="672">
        <v>33089.049941487181</v>
      </c>
      <c r="S198" s="673">
        <f t="shared" si="33"/>
        <v>69209.907960641518</v>
      </c>
      <c r="T198" s="3" t="str">
        <f t="shared" si="39"/>
        <v>Wtherm</v>
      </c>
      <c r="U198" s="4" t="s">
        <v>7</v>
      </c>
      <c r="V198" s="16" t="s">
        <v>79</v>
      </c>
      <c r="W198" s="4" t="s">
        <v>7</v>
      </c>
      <c r="X198" s="4">
        <v>90</v>
      </c>
      <c r="Y198" s="4" t="s">
        <v>7</v>
      </c>
      <c r="Z198" s="4">
        <v>340</v>
      </c>
      <c r="AA198" s="4" t="s">
        <v>7</v>
      </c>
      <c r="AB198" s="6">
        <v>2800</v>
      </c>
      <c r="AC198" s="4" t="s">
        <v>7</v>
      </c>
      <c r="AD198" s="4">
        <v>3</v>
      </c>
      <c r="AE198" s="15" t="s">
        <v>8</v>
      </c>
      <c r="AF198" s="665">
        <v>24.590325181941296</v>
      </c>
      <c r="AG198" s="285">
        <f>INDEX(Калькулятор!$H$53:$BF$53,MATCH(AB198,Калькулятор!$H$41:$BF$41,0))</f>
        <v>1749.3296637963306</v>
      </c>
      <c r="AH198" s="672">
        <v>37065.264457194593</v>
      </c>
      <c r="AI198" s="672">
        <v>33089.049941487181</v>
      </c>
      <c r="AJ198" s="673">
        <f t="shared" si="43"/>
        <v>70154.314398681774</v>
      </c>
      <c r="AK198" s="3" t="str">
        <f t="shared" si="40"/>
        <v>Wtherm</v>
      </c>
      <c r="AL198" s="4" t="s">
        <v>7</v>
      </c>
      <c r="AM198" s="16" t="s">
        <v>79</v>
      </c>
      <c r="AN198" s="4" t="s">
        <v>7</v>
      </c>
      <c r="AO198" s="4">
        <v>110</v>
      </c>
      <c r="AP198" s="4" t="s">
        <v>7</v>
      </c>
      <c r="AQ198" s="4">
        <v>340</v>
      </c>
      <c r="AR198" s="4" t="s">
        <v>7</v>
      </c>
      <c r="AS198" s="6">
        <v>2800</v>
      </c>
      <c r="AT198" s="4" t="s">
        <v>7</v>
      </c>
      <c r="AU198" s="4">
        <v>3</v>
      </c>
      <c r="AV198" s="15" t="s">
        <v>8</v>
      </c>
      <c r="AW198" s="665">
        <v>25.592107013941302</v>
      </c>
      <c r="AX198" s="285">
        <f>INDEX(Калькулятор!$H$60:$BF$60,MATCH(AS198,Калькулятор!$H$41:$BF$41,0))</f>
        <v>2062.8035525123141</v>
      </c>
      <c r="AY198" s="672">
        <v>38354.660541248275</v>
      </c>
      <c r="AZ198" s="672">
        <v>33089.049941487181</v>
      </c>
      <c r="BA198" s="673">
        <f t="shared" si="34"/>
        <v>71443.710482735449</v>
      </c>
      <c r="BB198" s="3" t="str">
        <f t="shared" si="41"/>
        <v>Wtherm</v>
      </c>
      <c r="BC198" s="4" t="s">
        <v>7</v>
      </c>
      <c r="BD198" s="16" t="s">
        <v>79</v>
      </c>
      <c r="BE198" s="4" t="s">
        <v>7</v>
      </c>
      <c r="BF198" s="4">
        <v>140</v>
      </c>
      <c r="BG198" s="4" t="s">
        <v>7</v>
      </c>
      <c r="BH198" s="4">
        <v>340</v>
      </c>
      <c r="BI198" s="4" t="s">
        <v>7</v>
      </c>
      <c r="BJ198" s="6">
        <v>2800</v>
      </c>
      <c r="BK198" s="4" t="s">
        <v>7</v>
      </c>
      <c r="BL198" s="4">
        <v>6</v>
      </c>
      <c r="BM198" s="14" t="s">
        <v>12</v>
      </c>
      <c r="BN198" s="665">
        <v>31.499938224527725</v>
      </c>
      <c r="BO198" s="285">
        <f>INDEX(Калькулятор!$H$67:$BF$67,MATCH(BJ198,Калькулятор!$H$41:$BF$41,0))</f>
        <v>2878.4417049022718</v>
      </c>
      <c r="BP198" s="672">
        <v>59747.372064112074</v>
      </c>
      <c r="BQ198" s="672">
        <v>33089.049941487181</v>
      </c>
      <c r="BR198" s="673">
        <f t="shared" si="35"/>
        <v>92836.422005599248</v>
      </c>
      <c r="BS198" s="3" t="str">
        <f t="shared" si="42"/>
        <v>Wtherm</v>
      </c>
      <c r="BT198" s="4" t="s">
        <v>7</v>
      </c>
      <c r="BU198" s="16" t="s">
        <v>79</v>
      </c>
      <c r="BV198" s="4" t="s">
        <v>7</v>
      </c>
      <c r="BW198" s="4">
        <v>180</v>
      </c>
      <c r="BX198" s="4" t="s">
        <v>7</v>
      </c>
      <c r="BY198" s="4">
        <v>340</v>
      </c>
      <c r="BZ198" s="4" t="s">
        <v>7</v>
      </c>
      <c r="CA198" s="6">
        <v>2800</v>
      </c>
      <c r="CB198" s="4" t="s">
        <v>7</v>
      </c>
      <c r="CC198" s="4">
        <v>6</v>
      </c>
      <c r="CD198" s="14" t="s">
        <v>12</v>
      </c>
      <c r="CE198" s="665">
        <v>33.50350188852773</v>
      </c>
      <c r="CF198" s="285">
        <f>INDEX(Калькулятор!$H$81:$BF$81,MATCH(CA198,Калькулятор!$H$41:$BF$41,0))</f>
        <v>3296.0394651989768</v>
      </c>
      <c r="CG198" s="672">
        <v>62341.257982219438</v>
      </c>
      <c r="CH198" s="672">
        <v>33089.049941487181</v>
      </c>
      <c r="CI198" s="673">
        <f t="shared" si="36"/>
        <v>95430.307923706627</v>
      </c>
    </row>
    <row r="199" spans="2:87" ht="16.5" thickBot="1" x14ac:dyDescent="0.3">
      <c r="B199" s="846"/>
      <c r="C199" s="3" t="str">
        <f t="shared" si="38"/>
        <v>Wtherm</v>
      </c>
      <c r="D199" s="4" t="s">
        <v>7</v>
      </c>
      <c r="E199" s="16" t="s">
        <v>79</v>
      </c>
      <c r="F199" s="4" t="s">
        <v>7</v>
      </c>
      <c r="G199" s="4">
        <v>75</v>
      </c>
      <c r="H199" s="4" t="s">
        <v>7</v>
      </c>
      <c r="I199" s="4">
        <v>340</v>
      </c>
      <c r="J199" s="4" t="s">
        <v>7</v>
      </c>
      <c r="K199" s="6">
        <v>2850</v>
      </c>
      <c r="L199" s="4" t="s">
        <v>7</v>
      </c>
      <c r="M199" s="4">
        <v>3</v>
      </c>
      <c r="N199" s="15" t="s">
        <v>8</v>
      </c>
      <c r="O199" s="665">
        <v>24.226552866186491</v>
      </c>
      <c r="P199" s="285">
        <f>INDEX(Калькулятор!$H$46:$BF$46,MATCH(K199,Калькулятор!$H$41:$BF$41,0))</f>
        <v>1240.5685966677336</v>
      </c>
      <c r="Q199" s="672">
        <v>36711.810862945269</v>
      </c>
      <c r="R199" s="672">
        <v>33614.529434692318</v>
      </c>
      <c r="S199" s="673">
        <f t="shared" si="33"/>
        <v>70326.340297637595</v>
      </c>
      <c r="T199" s="3" t="str">
        <f t="shared" si="39"/>
        <v>Wtherm</v>
      </c>
      <c r="U199" s="4" t="s">
        <v>7</v>
      </c>
      <c r="V199" s="16" t="s">
        <v>79</v>
      </c>
      <c r="W199" s="4" t="s">
        <v>7</v>
      </c>
      <c r="X199" s="4">
        <v>90</v>
      </c>
      <c r="Y199" s="4" t="s">
        <v>7</v>
      </c>
      <c r="Z199" s="4">
        <v>340</v>
      </c>
      <c r="AA199" s="4" t="s">
        <v>7</v>
      </c>
      <c r="AB199" s="6">
        <v>2850</v>
      </c>
      <c r="AC199" s="4" t="s">
        <v>7</v>
      </c>
      <c r="AD199" s="4">
        <v>3</v>
      </c>
      <c r="AE199" s="15" t="s">
        <v>8</v>
      </c>
      <c r="AF199" s="665">
        <v>24.987403440186487</v>
      </c>
      <c r="AG199" s="285">
        <f>INDEX(Калькулятор!$H$53:$BF$53,MATCH(AB199,Калькулятор!$H$41:$BF$41,0))</f>
        <v>1785.0302691799291</v>
      </c>
      <c r="AH199" s="672">
        <v>37668.145366348035</v>
      </c>
      <c r="AI199" s="672">
        <v>33614.529434692318</v>
      </c>
      <c r="AJ199" s="673">
        <f t="shared" si="43"/>
        <v>71282.674801040353</v>
      </c>
      <c r="AK199" s="3" t="str">
        <f t="shared" si="40"/>
        <v>Wtherm</v>
      </c>
      <c r="AL199" s="4" t="s">
        <v>7</v>
      </c>
      <c r="AM199" s="16" t="s">
        <v>79</v>
      </c>
      <c r="AN199" s="4" t="s">
        <v>7</v>
      </c>
      <c r="AO199" s="4">
        <v>110</v>
      </c>
      <c r="AP199" s="4" t="s">
        <v>7</v>
      </c>
      <c r="AQ199" s="4">
        <v>340</v>
      </c>
      <c r="AR199" s="4" t="s">
        <v>7</v>
      </c>
      <c r="AS199" s="6">
        <v>2850</v>
      </c>
      <c r="AT199" s="4" t="s">
        <v>7</v>
      </c>
      <c r="AU199" s="4">
        <v>3</v>
      </c>
      <c r="AV199" s="15" t="s">
        <v>8</v>
      </c>
      <c r="AW199" s="665">
        <v>26.00187087218649</v>
      </c>
      <c r="AX199" s="285">
        <f>INDEX(Калькулятор!$H$60:$BF$60,MATCH(AS199,Калькулятор!$H$41:$BF$41,0))</f>
        <v>2104.9015841962391</v>
      </c>
      <c r="AY199" s="672">
        <v>38973.445537551714</v>
      </c>
      <c r="AZ199" s="672">
        <v>33614.529434692318</v>
      </c>
      <c r="BA199" s="673">
        <f t="shared" si="34"/>
        <v>72587.974972244032</v>
      </c>
      <c r="BB199" s="3" t="str">
        <f t="shared" si="41"/>
        <v>Wtherm</v>
      </c>
      <c r="BC199" s="4" t="s">
        <v>7</v>
      </c>
      <c r="BD199" s="16" t="s">
        <v>79</v>
      </c>
      <c r="BE199" s="4" t="s">
        <v>7</v>
      </c>
      <c r="BF199" s="4">
        <v>140</v>
      </c>
      <c r="BG199" s="4" t="s">
        <v>7</v>
      </c>
      <c r="BH199" s="4">
        <v>340</v>
      </c>
      <c r="BI199" s="4" t="s">
        <v>7</v>
      </c>
      <c r="BJ199" s="6">
        <v>2850</v>
      </c>
      <c r="BK199" s="4" t="s">
        <v>7</v>
      </c>
      <c r="BL199" s="4">
        <v>6</v>
      </c>
      <c r="BM199" s="14" t="s">
        <v>12</v>
      </c>
      <c r="BN199" s="665">
        <v>32.012535743136056</v>
      </c>
      <c r="BO199" s="285">
        <f>INDEX(Калькулятор!$H$67:$BF$67,MATCH(BJ199,Калькулятор!$H$41:$BF$41,0))</f>
        <v>2937.1854131655837</v>
      </c>
      <c r="BP199" s="672">
        <v>60763.647347985629</v>
      </c>
      <c r="BQ199" s="672">
        <v>33614.529434692318</v>
      </c>
      <c r="BR199" s="673">
        <f t="shared" si="35"/>
        <v>94378.17678267794</v>
      </c>
      <c r="BS199" s="3" t="str">
        <f t="shared" si="42"/>
        <v>Wtherm</v>
      </c>
      <c r="BT199" s="4" t="s">
        <v>7</v>
      </c>
      <c r="BU199" s="16" t="s">
        <v>79</v>
      </c>
      <c r="BV199" s="4" t="s">
        <v>7</v>
      </c>
      <c r="BW199" s="4">
        <v>180</v>
      </c>
      <c r="BX199" s="4" t="s">
        <v>7</v>
      </c>
      <c r="BY199" s="4">
        <v>340</v>
      </c>
      <c r="BZ199" s="4" t="s">
        <v>7</v>
      </c>
      <c r="CA199" s="6">
        <v>2850</v>
      </c>
      <c r="CB199" s="4" t="s">
        <v>7</v>
      </c>
      <c r="CC199" s="4">
        <v>6</v>
      </c>
      <c r="CD199" s="14" t="s">
        <v>12</v>
      </c>
      <c r="CE199" s="665">
        <v>34.041470607136048</v>
      </c>
      <c r="CF199" s="285">
        <f>INDEX(Калькулятор!$H$81:$BF$81,MATCH(CA199,Калькулятор!$H$41:$BF$41,0))</f>
        <v>3363.30557673365</v>
      </c>
      <c r="CG199" s="672">
        <v>63389.341440392993</v>
      </c>
      <c r="CH199" s="672">
        <v>33614.529434692318</v>
      </c>
      <c r="CI199" s="673">
        <f t="shared" si="36"/>
        <v>97003.870875085311</v>
      </c>
    </row>
    <row r="200" spans="2:87" ht="16.5" thickBot="1" x14ac:dyDescent="0.3">
      <c r="B200" s="846"/>
      <c r="C200" s="3" t="str">
        <f t="shared" si="38"/>
        <v>Wtherm</v>
      </c>
      <c r="D200" s="4" t="s">
        <v>7</v>
      </c>
      <c r="E200" s="16" t="s">
        <v>79</v>
      </c>
      <c r="F200" s="4" t="s">
        <v>7</v>
      </c>
      <c r="G200" s="4">
        <v>75</v>
      </c>
      <c r="H200" s="4" t="s">
        <v>7</v>
      </c>
      <c r="I200" s="4">
        <v>340</v>
      </c>
      <c r="J200" s="4" t="s">
        <v>7</v>
      </c>
      <c r="K200" s="6">
        <v>2900</v>
      </c>
      <c r="L200" s="4" t="s">
        <v>7</v>
      </c>
      <c r="M200" s="4">
        <v>3</v>
      </c>
      <c r="N200" s="15" t="s">
        <v>8</v>
      </c>
      <c r="O200" s="665">
        <v>24.64522492443168</v>
      </c>
      <c r="P200" s="285">
        <f>INDEX(Калькулятор!$H$46:$BF$46,MATCH(K200,Калькулятор!$H$41:$BF$41,0))</f>
        <v>1265.379968601088</v>
      </c>
      <c r="Q200" s="672">
        <v>37302.76370673623</v>
      </c>
      <c r="R200" s="672">
        <v>34370.008927897441</v>
      </c>
      <c r="S200" s="673">
        <f t="shared" si="33"/>
        <v>71672.772634633671</v>
      </c>
      <c r="T200" s="3" t="str">
        <f t="shared" si="39"/>
        <v>Wtherm</v>
      </c>
      <c r="U200" s="4" t="s">
        <v>7</v>
      </c>
      <c r="V200" s="16" t="s">
        <v>79</v>
      </c>
      <c r="W200" s="4" t="s">
        <v>7</v>
      </c>
      <c r="X200" s="4">
        <v>90</v>
      </c>
      <c r="Y200" s="4" t="s">
        <v>7</v>
      </c>
      <c r="Z200" s="4">
        <v>340</v>
      </c>
      <c r="AA200" s="4" t="s">
        <v>7</v>
      </c>
      <c r="AB200" s="6">
        <v>2900</v>
      </c>
      <c r="AC200" s="4" t="s">
        <v>7</v>
      </c>
      <c r="AD200" s="4">
        <v>3</v>
      </c>
      <c r="AE200" s="15" t="s">
        <v>8</v>
      </c>
      <c r="AF200" s="665">
        <v>25.415589698431678</v>
      </c>
      <c r="AG200" s="285">
        <f>INDEX(Калькулятор!$H$53:$BF$53,MATCH(AB200,Калькулятор!$H$41:$BF$41,0))</f>
        <v>1820.7308745635275</v>
      </c>
      <c r="AH200" s="672">
        <v>38271.026275501492</v>
      </c>
      <c r="AI200" s="672">
        <v>34370.008927897441</v>
      </c>
      <c r="AJ200" s="673">
        <f t="shared" si="43"/>
        <v>72641.035203398933</v>
      </c>
      <c r="AK200" s="3" t="str">
        <f t="shared" si="40"/>
        <v>Wtherm</v>
      </c>
      <c r="AL200" s="4" t="s">
        <v>7</v>
      </c>
      <c r="AM200" s="16" t="s">
        <v>79</v>
      </c>
      <c r="AN200" s="4" t="s">
        <v>7</v>
      </c>
      <c r="AO200" s="4">
        <v>110</v>
      </c>
      <c r="AP200" s="4" t="s">
        <v>7</v>
      </c>
      <c r="AQ200" s="4">
        <v>340</v>
      </c>
      <c r="AR200" s="4" t="s">
        <v>7</v>
      </c>
      <c r="AS200" s="6">
        <v>2900</v>
      </c>
      <c r="AT200" s="4" t="s">
        <v>7</v>
      </c>
      <c r="AU200" s="4">
        <v>3</v>
      </c>
      <c r="AV200" s="15" t="s">
        <v>8</v>
      </c>
      <c r="AW200" s="665">
        <v>26.442742730431679</v>
      </c>
      <c r="AX200" s="285">
        <f>INDEX(Калькулятор!$H$60:$BF$60,MATCH(AS200,Калькулятор!$H$41:$BF$41,0))</f>
        <v>2146.9996158801637</v>
      </c>
      <c r="AY200" s="672">
        <v>39592.230533855174</v>
      </c>
      <c r="AZ200" s="672">
        <v>34370.008927897441</v>
      </c>
      <c r="BA200" s="673">
        <f t="shared" si="34"/>
        <v>73962.239461752615</v>
      </c>
      <c r="BB200" s="3" t="str">
        <f t="shared" si="41"/>
        <v>Wtherm</v>
      </c>
      <c r="BC200" s="4" t="s">
        <v>7</v>
      </c>
      <c r="BD200" s="16" t="s">
        <v>79</v>
      </c>
      <c r="BE200" s="4" t="s">
        <v>7</v>
      </c>
      <c r="BF200" s="4">
        <v>140</v>
      </c>
      <c r="BG200" s="4" t="s">
        <v>7</v>
      </c>
      <c r="BH200" s="4">
        <v>340</v>
      </c>
      <c r="BI200" s="4" t="s">
        <v>7</v>
      </c>
      <c r="BJ200" s="6">
        <v>2900</v>
      </c>
      <c r="BK200" s="4" t="s">
        <v>7</v>
      </c>
      <c r="BL200" s="4">
        <v>6</v>
      </c>
      <c r="BM200" s="14" t="s">
        <v>12</v>
      </c>
      <c r="BN200" s="665">
        <v>32.556241261744383</v>
      </c>
      <c r="BO200" s="285">
        <f>INDEX(Калькулятор!$H$67:$BF$67,MATCH(BJ200,Калькулятор!$H$41:$BF$41,0))</f>
        <v>2995.9291214288951</v>
      </c>
      <c r="BP200" s="672">
        <v>61779.92263185919</v>
      </c>
      <c r="BQ200" s="672">
        <v>34370.008927897441</v>
      </c>
      <c r="BR200" s="673">
        <f t="shared" si="35"/>
        <v>96149.931559756631</v>
      </c>
      <c r="BS200" s="3" t="str">
        <f t="shared" si="42"/>
        <v>Wtherm</v>
      </c>
      <c r="BT200" s="4" t="s">
        <v>7</v>
      </c>
      <c r="BU200" s="16" t="s">
        <v>79</v>
      </c>
      <c r="BV200" s="4" t="s">
        <v>7</v>
      </c>
      <c r="BW200" s="4">
        <v>180</v>
      </c>
      <c r="BX200" s="4" t="s">
        <v>7</v>
      </c>
      <c r="BY200" s="4">
        <v>340</v>
      </c>
      <c r="BZ200" s="4" t="s">
        <v>7</v>
      </c>
      <c r="CA200" s="6">
        <v>2900</v>
      </c>
      <c r="CB200" s="4" t="s">
        <v>7</v>
      </c>
      <c r="CC200" s="4">
        <v>6</v>
      </c>
      <c r="CD200" s="14" t="s">
        <v>12</v>
      </c>
      <c r="CE200" s="665">
        <v>34.610547325744385</v>
      </c>
      <c r="CF200" s="285">
        <f>INDEX(Калькулятор!$H$81:$BF$81,MATCH(CA200,Калькулятор!$H$41:$BF$41,0))</f>
        <v>3430.5716882683228</v>
      </c>
      <c r="CG200" s="672">
        <v>64437.424898566562</v>
      </c>
      <c r="CH200" s="672">
        <v>34370.008927897441</v>
      </c>
      <c r="CI200" s="673">
        <f t="shared" si="36"/>
        <v>98807.433826463996</v>
      </c>
    </row>
    <row r="201" spans="2:87" ht="16.5" thickBot="1" x14ac:dyDescent="0.3">
      <c r="B201" s="846"/>
      <c r="C201" s="3" t="str">
        <f t="shared" si="38"/>
        <v>Wtherm</v>
      </c>
      <c r="D201" s="4" t="s">
        <v>7</v>
      </c>
      <c r="E201" s="16" t="s">
        <v>79</v>
      </c>
      <c r="F201" s="4" t="s">
        <v>7</v>
      </c>
      <c r="G201" s="4">
        <v>75</v>
      </c>
      <c r="H201" s="4" t="s">
        <v>7</v>
      </c>
      <c r="I201" s="4">
        <v>340</v>
      </c>
      <c r="J201" s="4" t="s">
        <v>7</v>
      </c>
      <c r="K201" s="6">
        <v>2950</v>
      </c>
      <c r="L201" s="4" t="s">
        <v>7</v>
      </c>
      <c r="M201" s="4">
        <v>3</v>
      </c>
      <c r="N201" s="15" t="s">
        <v>8</v>
      </c>
      <c r="O201" s="665">
        <v>25.03278898267687</v>
      </c>
      <c r="P201" s="285">
        <f>INDEX(Калькулятор!$H$46:$BF$46,MATCH(K201,Калькулятор!$H$41:$BF$41,0))</f>
        <v>1290.1913405344428</v>
      </c>
      <c r="Q201" s="672">
        <v>37893.71655052717</v>
      </c>
      <c r="R201" s="672">
        <v>34895.488421102571</v>
      </c>
      <c r="S201" s="673">
        <f t="shared" si="33"/>
        <v>72789.204971629748</v>
      </c>
      <c r="T201" s="3" t="str">
        <f t="shared" si="39"/>
        <v>Wtherm</v>
      </c>
      <c r="U201" s="4" t="s">
        <v>7</v>
      </c>
      <c r="V201" s="16" t="s">
        <v>79</v>
      </c>
      <c r="W201" s="4" t="s">
        <v>7</v>
      </c>
      <c r="X201" s="4">
        <v>90</v>
      </c>
      <c r="Y201" s="4" t="s">
        <v>7</v>
      </c>
      <c r="Z201" s="4">
        <v>340</v>
      </c>
      <c r="AA201" s="4" t="s">
        <v>7</v>
      </c>
      <c r="AB201" s="6">
        <v>2950</v>
      </c>
      <c r="AC201" s="4" t="s">
        <v>7</v>
      </c>
      <c r="AD201" s="4">
        <v>3</v>
      </c>
      <c r="AE201" s="15" t="s">
        <v>8</v>
      </c>
      <c r="AF201" s="665">
        <v>25.812667956676869</v>
      </c>
      <c r="AG201" s="285">
        <f>INDEX(Калькулятор!$H$53:$BF$53,MATCH(AB201,Калькулятор!$H$41:$BF$41,0))</f>
        <v>1856.4314799471263</v>
      </c>
      <c r="AH201" s="672">
        <v>38873.907184654934</v>
      </c>
      <c r="AI201" s="672">
        <v>34895.488421102571</v>
      </c>
      <c r="AJ201" s="673">
        <f t="shared" si="43"/>
        <v>73769.395605757512</v>
      </c>
      <c r="AK201" s="3" t="str">
        <f t="shared" si="40"/>
        <v>Wtherm</v>
      </c>
      <c r="AL201" s="4" t="s">
        <v>7</v>
      </c>
      <c r="AM201" s="16" t="s">
        <v>79</v>
      </c>
      <c r="AN201" s="4" t="s">
        <v>7</v>
      </c>
      <c r="AO201" s="4">
        <v>110</v>
      </c>
      <c r="AP201" s="4" t="s">
        <v>7</v>
      </c>
      <c r="AQ201" s="4">
        <v>340</v>
      </c>
      <c r="AR201" s="4" t="s">
        <v>7</v>
      </c>
      <c r="AS201" s="6">
        <v>2950</v>
      </c>
      <c r="AT201" s="4" t="s">
        <v>7</v>
      </c>
      <c r="AU201" s="4">
        <v>3</v>
      </c>
      <c r="AV201" s="15" t="s">
        <v>8</v>
      </c>
      <c r="AW201" s="665">
        <v>26.852506588676867</v>
      </c>
      <c r="AX201" s="285">
        <f>INDEX(Калькулятор!$H$60:$BF$60,MATCH(AS201,Калькулятор!$H$41:$BF$41,0))</f>
        <v>2189.0976475640887</v>
      </c>
      <c r="AY201" s="672">
        <v>40211.015530158613</v>
      </c>
      <c r="AZ201" s="672">
        <v>34895.488421102571</v>
      </c>
      <c r="BA201" s="673">
        <f t="shared" si="34"/>
        <v>75106.503951261184</v>
      </c>
      <c r="BB201" s="3" t="str">
        <f t="shared" si="41"/>
        <v>Wtherm</v>
      </c>
      <c r="BC201" s="4" t="s">
        <v>7</v>
      </c>
      <c r="BD201" s="16" t="s">
        <v>79</v>
      </c>
      <c r="BE201" s="4" t="s">
        <v>7</v>
      </c>
      <c r="BF201" s="4">
        <v>140</v>
      </c>
      <c r="BG201" s="4" t="s">
        <v>7</v>
      </c>
      <c r="BH201" s="4">
        <v>340</v>
      </c>
      <c r="BI201" s="4" t="s">
        <v>7</v>
      </c>
      <c r="BJ201" s="6">
        <v>2950</v>
      </c>
      <c r="BK201" s="4" t="s">
        <v>7</v>
      </c>
      <c r="BL201" s="4">
        <v>6</v>
      </c>
      <c r="BM201" s="14" t="s">
        <v>12</v>
      </c>
      <c r="BN201" s="665">
        <v>33.068838780352714</v>
      </c>
      <c r="BO201" s="285">
        <f>INDEX(Калькулятор!$H$67:$BF$67,MATCH(BJ201,Калькулятор!$H$41:$BF$41,0))</f>
        <v>3054.672829692207</v>
      </c>
      <c r="BP201" s="672">
        <v>62796.197915732744</v>
      </c>
      <c r="BQ201" s="672">
        <v>34895.488421102571</v>
      </c>
      <c r="BR201" s="673">
        <f t="shared" si="35"/>
        <v>97691.686336835322</v>
      </c>
      <c r="BS201" s="3" t="str">
        <f t="shared" si="42"/>
        <v>Wtherm</v>
      </c>
      <c r="BT201" s="4" t="s">
        <v>7</v>
      </c>
      <c r="BU201" s="16" t="s">
        <v>79</v>
      </c>
      <c r="BV201" s="4" t="s">
        <v>7</v>
      </c>
      <c r="BW201" s="4">
        <v>180</v>
      </c>
      <c r="BX201" s="4" t="s">
        <v>7</v>
      </c>
      <c r="BY201" s="4">
        <v>340</v>
      </c>
      <c r="BZ201" s="4" t="s">
        <v>7</v>
      </c>
      <c r="CA201" s="6">
        <v>2950</v>
      </c>
      <c r="CB201" s="4" t="s">
        <v>7</v>
      </c>
      <c r="CC201" s="4">
        <v>6</v>
      </c>
      <c r="CD201" s="14" t="s">
        <v>12</v>
      </c>
      <c r="CE201" s="665">
        <v>35.148516044352704</v>
      </c>
      <c r="CF201" s="285">
        <f>INDEX(Калькулятор!$H$81:$BF$81,MATCH(CA201,Калькулятор!$H$41:$BF$41,0))</f>
        <v>3497.837799802996</v>
      </c>
      <c r="CG201" s="672">
        <v>65485.508356740102</v>
      </c>
      <c r="CH201" s="672">
        <v>34895.488421102571</v>
      </c>
      <c r="CI201" s="673">
        <f t="shared" si="36"/>
        <v>100380.99677784267</v>
      </c>
    </row>
    <row r="202" spans="2:87" ht="16.5" thickBot="1" x14ac:dyDescent="0.3">
      <c r="B202" s="847"/>
      <c r="C202" s="3" t="str">
        <f t="shared" si="38"/>
        <v>Wtherm</v>
      </c>
      <c r="D202" s="4" t="s">
        <v>7</v>
      </c>
      <c r="E202" s="16" t="s">
        <v>79</v>
      </c>
      <c r="F202" s="4" t="s">
        <v>7</v>
      </c>
      <c r="G202" s="4">
        <v>75</v>
      </c>
      <c r="H202" s="4" t="s">
        <v>7</v>
      </c>
      <c r="I202" s="4">
        <v>340</v>
      </c>
      <c r="J202" s="4" t="s">
        <v>7</v>
      </c>
      <c r="K202" s="5">
        <v>3000</v>
      </c>
      <c r="L202" s="4" t="s">
        <v>7</v>
      </c>
      <c r="M202" s="4">
        <v>3</v>
      </c>
      <c r="N202" s="14" t="s">
        <v>8</v>
      </c>
      <c r="O202" s="666">
        <v>25.420353040922055</v>
      </c>
      <c r="P202" s="286">
        <f>INDEX(Калькулятор!$H$46:$BF$46,MATCH(K202,Калькулятор!$H$41:$BF$41,0))</f>
        <v>1315.0027124677974</v>
      </c>
      <c r="Q202" s="674">
        <v>38494.634374318128</v>
      </c>
      <c r="R202" s="674">
        <v>35420.967914307701</v>
      </c>
      <c r="S202" s="675">
        <f t="shared" si="33"/>
        <v>73915.602288625829</v>
      </c>
      <c r="T202" s="3" t="str">
        <f t="shared" si="39"/>
        <v>Wtherm</v>
      </c>
      <c r="U202" s="4" t="s">
        <v>7</v>
      </c>
      <c r="V202" s="16" t="s">
        <v>79</v>
      </c>
      <c r="W202" s="4" t="s">
        <v>7</v>
      </c>
      <c r="X202" s="4">
        <v>90</v>
      </c>
      <c r="Y202" s="4" t="s">
        <v>7</v>
      </c>
      <c r="Z202" s="4">
        <v>340</v>
      </c>
      <c r="AA202" s="4" t="s">
        <v>7</v>
      </c>
      <c r="AB202" s="5">
        <v>3000</v>
      </c>
      <c r="AC202" s="4" t="s">
        <v>7</v>
      </c>
      <c r="AD202" s="4">
        <v>3</v>
      </c>
      <c r="AE202" s="14" t="s">
        <v>8</v>
      </c>
      <c r="AF202" s="666">
        <v>26.209746214922056</v>
      </c>
      <c r="AG202" s="286">
        <f>INDEX(Калькулятор!$H$53:$BF$53,MATCH(AB202,Калькулятор!$H$41:$BF$41,0))</f>
        <v>1892.1320853307247</v>
      </c>
      <c r="AH202" s="674">
        <v>39487.113253808398</v>
      </c>
      <c r="AI202" s="674">
        <v>35420.967914307701</v>
      </c>
      <c r="AJ202" s="675">
        <f t="shared" si="43"/>
        <v>74908.081168116099</v>
      </c>
      <c r="AK202" s="3" t="str">
        <f t="shared" si="40"/>
        <v>Wtherm</v>
      </c>
      <c r="AL202" s="4" t="s">
        <v>7</v>
      </c>
      <c r="AM202" s="16" t="s">
        <v>79</v>
      </c>
      <c r="AN202" s="4" t="s">
        <v>7</v>
      </c>
      <c r="AO202" s="4">
        <v>110</v>
      </c>
      <c r="AP202" s="4" t="s">
        <v>7</v>
      </c>
      <c r="AQ202" s="4">
        <v>340</v>
      </c>
      <c r="AR202" s="4" t="s">
        <v>7</v>
      </c>
      <c r="AS202" s="5">
        <v>3000</v>
      </c>
      <c r="AT202" s="4" t="s">
        <v>7</v>
      </c>
      <c r="AU202" s="4">
        <v>3</v>
      </c>
      <c r="AV202" s="14" t="s">
        <v>8</v>
      </c>
      <c r="AW202" s="666">
        <v>27.262270446922056</v>
      </c>
      <c r="AX202" s="286">
        <f>INDEX(Калькулятор!$H$60:$BF$60,MATCH(AS202,Калькулятор!$H$41:$BF$41,0))</f>
        <v>2231.1956792480132</v>
      </c>
      <c r="AY202" s="674">
        <v>40840.605926462071</v>
      </c>
      <c r="AZ202" s="674">
        <v>35420.967914307701</v>
      </c>
      <c r="BA202" s="675">
        <f t="shared" si="34"/>
        <v>76261.573840769765</v>
      </c>
      <c r="BB202" s="3" t="str">
        <f t="shared" si="41"/>
        <v>Wtherm</v>
      </c>
      <c r="BC202" s="4" t="s">
        <v>7</v>
      </c>
      <c r="BD202" s="16" t="s">
        <v>79</v>
      </c>
      <c r="BE202" s="4" t="s">
        <v>7</v>
      </c>
      <c r="BF202" s="4">
        <v>140</v>
      </c>
      <c r="BG202" s="4" t="s">
        <v>7</v>
      </c>
      <c r="BH202" s="4">
        <v>340</v>
      </c>
      <c r="BI202" s="4" t="s">
        <v>7</v>
      </c>
      <c r="BJ202" s="5">
        <v>3000</v>
      </c>
      <c r="BK202" s="4" t="s">
        <v>7</v>
      </c>
      <c r="BL202" s="4">
        <v>6</v>
      </c>
      <c r="BM202" s="14" t="s">
        <v>12</v>
      </c>
      <c r="BN202" s="666">
        <v>33.581436298961037</v>
      </c>
      <c r="BO202" s="286">
        <f>INDEX(Калькулятор!$H$67:$BF$67,MATCH(BJ202,Калькулятор!$H$41:$BF$41,0))</f>
        <v>3113.4165379555184</v>
      </c>
      <c r="BP202" s="674">
        <v>63823.998959606331</v>
      </c>
      <c r="BQ202" s="674">
        <v>35420.967914307701</v>
      </c>
      <c r="BR202" s="675">
        <f t="shared" si="35"/>
        <v>99244.966873914032</v>
      </c>
      <c r="BS202" s="3" t="str">
        <f t="shared" si="42"/>
        <v>Wtherm</v>
      </c>
      <c r="BT202" s="4" t="s">
        <v>7</v>
      </c>
      <c r="BU202" s="16" t="s">
        <v>79</v>
      </c>
      <c r="BV202" s="4" t="s">
        <v>7</v>
      </c>
      <c r="BW202" s="4">
        <v>180</v>
      </c>
      <c r="BX202" s="4" t="s">
        <v>7</v>
      </c>
      <c r="BY202" s="4">
        <v>340</v>
      </c>
      <c r="BZ202" s="4" t="s">
        <v>7</v>
      </c>
      <c r="CA202" s="5">
        <v>3000</v>
      </c>
      <c r="CB202" s="4" t="s">
        <v>7</v>
      </c>
      <c r="CC202" s="4">
        <v>6</v>
      </c>
      <c r="CD202" s="14" t="s">
        <v>12</v>
      </c>
      <c r="CE202" s="666">
        <v>35.686484762961037</v>
      </c>
      <c r="CF202" s="286">
        <f>INDEX(Калькулятор!$H$81:$BF$81,MATCH(CA202,Калькулятор!$H$41:$BF$41,0))</f>
        <v>3565.1039113376687</v>
      </c>
      <c r="CG202" s="674">
        <v>66546.078054913698</v>
      </c>
      <c r="CH202" s="674">
        <v>35420.967914307701</v>
      </c>
      <c r="CI202" s="675">
        <f t="shared" si="36"/>
        <v>101967.04596922139</v>
      </c>
    </row>
    <row r="203" spans="2:87" ht="16.5" thickBot="1" x14ac:dyDescent="0.3">
      <c r="O203" s="667" t="s">
        <v>16</v>
      </c>
      <c r="P203"/>
      <c r="Q203" s="676"/>
      <c r="R203" s="676"/>
      <c r="S203" s="676"/>
      <c r="AF203" s="667" t="s">
        <v>16</v>
      </c>
      <c r="AG203"/>
      <c r="AH203" s="676"/>
      <c r="AI203" s="676"/>
      <c r="AJ203" s="676"/>
      <c r="AW203" s="667" t="s">
        <v>16</v>
      </c>
      <c r="AX203"/>
      <c r="AY203" s="676"/>
      <c r="AZ203" s="676"/>
      <c r="BA203" s="676"/>
      <c r="BN203" s="667" t="s">
        <v>16</v>
      </c>
      <c r="BO203"/>
      <c r="BP203" s="676"/>
      <c r="BQ203" s="676"/>
      <c r="BR203" s="676"/>
      <c r="CE203" s="667" t="s">
        <v>16</v>
      </c>
      <c r="CF203"/>
      <c r="CG203" s="676"/>
      <c r="CH203" s="676"/>
      <c r="CI203" s="676"/>
    </row>
    <row r="204" spans="2:87" ht="16.5" customHeight="1" thickBot="1" x14ac:dyDescent="0.3">
      <c r="B204" s="845" t="s">
        <v>14</v>
      </c>
      <c r="C204" s="3" t="str">
        <f>$B$3</f>
        <v>Wtherm</v>
      </c>
      <c r="D204" s="4" t="s">
        <v>7</v>
      </c>
      <c r="E204" s="16" t="s">
        <v>79</v>
      </c>
      <c r="F204" s="4" t="s">
        <v>7</v>
      </c>
      <c r="G204" s="4">
        <v>75</v>
      </c>
      <c r="H204" s="4" t="s">
        <v>7</v>
      </c>
      <c r="I204" s="4">
        <v>380</v>
      </c>
      <c r="J204" s="4" t="s">
        <v>7</v>
      </c>
      <c r="K204" s="5">
        <v>600</v>
      </c>
      <c r="L204" s="4" t="s">
        <v>7</v>
      </c>
      <c r="M204" s="4">
        <v>4</v>
      </c>
      <c r="N204" s="14" t="s">
        <v>8</v>
      </c>
      <c r="O204" s="664">
        <v>6.7739215536183153</v>
      </c>
      <c r="P204" s="284">
        <f>INDEX(Калькулятор!$H$47:$BF$47,MATCH(K204,Калькулятор!$H$41:$BF$41,0))</f>
        <v>144.19321831559998</v>
      </c>
      <c r="Q204" s="670">
        <v>10783.873701764842</v>
      </c>
      <c r="R204" s="670">
        <v>8154.1164955384629</v>
      </c>
      <c r="S204" s="671">
        <f t="shared" si="33"/>
        <v>18937.990197303305</v>
      </c>
      <c r="T204" s="3" t="str">
        <f>$B$3</f>
        <v>Wtherm</v>
      </c>
      <c r="U204" s="4" t="s">
        <v>7</v>
      </c>
      <c r="V204" s="16" t="s">
        <v>79</v>
      </c>
      <c r="W204" s="4" t="s">
        <v>7</v>
      </c>
      <c r="X204" s="4">
        <v>90</v>
      </c>
      <c r="Y204" s="4" t="s">
        <v>7</v>
      </c>
      <c r="Z204" s="4">
        <v>380</v>
      </c>
      <c r="AA204" s="4" t="s">
        <v>7</v>
      </c>
      <c r="AB204" s="5">
        <v>600</v>
      </c>
      <c r="AC204" s="4" t="s">
        <v>7</v>
      </c>
      <c r="AD204" s="4">
        <v>4</v>
      </c>
      <c r="AE204" s="14" t="s">
        <v>8</v>
      </c>
      <c r="AF204" s="664">
        <v>7.0285215456183163</v>
      </c>
      <c r="AG204" s="284">
        <f>INDEX(Калькулятор!$H$54:$BF$54,MATCH(AB204,Калькулятор!$H$41:$BF$41,0))</f>
        <v>197.602317105</v>
      </c>
      <c r="AH204" s="670">
        <v>11104.07512722898</v>
      </c>
      <c r="AI204" s="670">
        <v>8154.1164955384629</v>
      </c>
      <c r="AJ204" s="671">
        <f t="shared" ref="AJ204:AJ235" si="44">AH204+AI204</f>
        <v>19258.191622767445</v>
      </c>
      <c r="AK204" s="3" t="str">
        <f>$B$3</f>
        <v>Wtherm</v>
      </c>
      <c r="AL204" s="4" t="s">
        <v>7</v>
      </c>
      <c r="AM204" s="16" t="s">
        <v>79</v>
      </c>
      <c r="AN204" s="4" t="s">
        <v>7</v>
      </c>
      <c r="AO204" s="4">
        <v>110</v>
      </c>
      <c r="AP204" s="4" t="s">
        <v>7</v>
      </c>
      <c r="AQ204" s="4">
        <v>380</v>
      </c>
      <c r="AR204" s="4" t="s">
        <v>7</v>
      </c>
      <c r="AS204" s="5">
        <v>600</v>
      </c>
      <c r="AT204" s="4" t="s">
        <v>7</v>
      </c>
      <c r="AU204" s="4">
        <v>4</v>
      </c>
      <c r="AV204" s="14" t="s">
        <v>8</v>
      </c>
      <c r="AW204" s="664">
        <v>7.3679882016183154</v>
      </c>
      <c r="AX204" s="284">
        <f>INDEX(Калькулятор!$H$61:$BF$61,MATCH(AS204,Калькулятор!$H$41:$BF$41,0))</f>
        <v>241.07023898283694</v>
      </c>
      <c r="AY204" s="670">
        <v>11561.197861181163</v>
      </c>
      <c r="AZ204" s="670">
        <v>8154.1164955384629</v>
      </c>
      <c r="BA204" s="671">
        <f t="shared" si="34"/>
        <v>19715.314356719624</v>
      </c>
      <c r="BB204" s="3" t="str">
        <f>$B$3</f>
        <v>Wtherm</v>
      </c>
      <c r="BC204" s="4" t="s">
        <v>7</v>
      </c>
      <c r="BD204" s="16" t="s">
        <v>79</v>
      </c>
      <c r="BE204" s="4" t="s">
        <v>7</v>
      </c>
      <c r="BF204" s="4">
        <v>140</v>
      </c>
      <c r="BG204" s="4" t="s">
        <v>7</v>
      </c>
      <c r="BH204" s="4">
        <v>380</v>
      </c>
      <c r="BI204" s="4" t="s">
        <v>7</v>
      </c>
      <c r="BJ204" s="5">
        <v>600</v>
      </c>
      <c r="BK204" s="4" t="s">
        <v>7</v>
      </c>
      <c r="BL204" s="4">
        <v>8</v>
      </c>
      <c r="BM204" s="14" t="s">
        <v>12</v>
      </c>
      <c r="BN204" s="664">
        <v>8.7630535277627857</v>
      </c>
      <c r="BO204" s="284">
        <f>INDEX(Калькулятор!$H$68:$BF$68,MATCH(BJ204,Калькулятор!$H$41:$BF$41,0))</f>
        <v>317.70390693570744</v>
      </c>
      <c r="BP204" s="670">
        <v>16286.928372907229</v>
      </c>
      <c r="BQ204" s="670">
        <v>8154.1164955384629</v>
      </c>
      <c r="BR204" s="671">
        <f t="shared" si="35"/>
        <v>24441.044868445693</v>
      </c>
      <c r="BS204" s="3" t="str">
        <f>$B$3</f>
        <v>Wtherm</v>
      </c>
      <c r="BT204" s="4" t="s">
        <v>7</v>
      </c>
      <c r="BU204" s="16" t="s">
        <v>79</v>
      </c>
      <c r="BV204" s="4" t="s">
        <v>7</v>
      </c>
      <c r="BW204" s="4">
        <v>180</v>
      </c>
      <c r="BX204" s="4" t="s">
        <v>7</v>
      </c>
      <c r="BY204" s="4">
        <v>380</v>
      </c>
      <c r="BZ204" s="4" t="s">
        <v>7</v>
      </c>
      <c r="CA204" s="5">
        <v>600</v>
      </c>
      <c r="CB204" s="4" t="s">
        <v>7</v>
      </c>
      <c r="CC204" s="4">
        <v>8</v>
      </c>
      <c r="CD204" s="14" t="s">
        <v>12</v>
      </c>
      <c r="CE204" s="664">
        <v>9.4419868397627855</v>
      </c>
      <c r="CF204" s="284">
        <f>INDEX(Калькулятор!$H$82:$BF$82,MATCH(CA204,Калькулятор!$H$41:$BF$41,0))</f>
        <v>363.79566545487751</v>
      </c>
      <c r="CG204" s="670">
        <v>17170.986340811589</v>
      </c>
      <c r="CH204" s="670">
        <v>8154.1164955384629</v>
      </c>
      <c r="CI204" s="671">
        <f t="shared" si="36"/>
        <v>25325.102836350052</v>
      </c>
    </row>
    <row r="205" spans="2:87" ht="16.5" thickBot="1" x14ac:dyDescent="0.3">
      <c r="B205" s="846"/>
      <c r="C205" s="3" t="str">
        <f t="shared" ref="C205:C252" si="45">$B$3</f>
        <v>Wtherm</v>
      </c>
      <c r="D205" s="4" t="s">
        <v>7</v>
      </c>
      <c r="E205" s="16" t="s">
        <v>79</v>
      </c>
      <c r="F205" s="4" t="s">
        <v>7</v>
      </c>
      <c r="G205" s="4">
        <v>75</v>
      </c>
      <c r="H205" s="4" t="s">
        <v>7</v>
      </c>
      <c r="I205" s="4">
        <v>380</v>
      </c>
      <c r="J205" s="4" t="s">
        <v>7</v>
      </c>
      <c r="K205" s="6">
        <v>650</v>
      </c>
      <c r="L205" s="4" t="s">
        <v>7</v>
      </c>
      <c r="M205" s="4">
        <v>4</v>
      </c>
      <c r="N205" s="15" t="s">
        <v>8</v>
      </c>
      <c r="O205" s="665">
        <v>7.2170204012153203</v>
      </c>
      <c r="P205" s="285">
        <f>INDEX(Калькулятор!$H$47:$BF$47,MATCH(K205,Калькулятор!$H$41:$BF$41,0))</f>
        <v>173.03186197871997</v>
      </c>
      <c r="Q205" s="672">
        <v>11515.965351654168</v>
      </c>
      <c r="R205" s="672">
        <v>8737.3656489999994</v>
      </c>
      <c r="S205" s="673">
        <f t="shared" si="33"/>
        <v>20253.331000654165</v>
      </c>
      <c r="T205" s="3" t="str">
        <f t="shared" ref="T205:T252" si="46">$B$3</f>
        <v>Wtherm</v>
      </c>
      <c r="U205" s="4" t="s">
        <v>7</v>
      </c>
      <c r="V205" s="16" t="s">
        <v>79</v>
      </c>
      <c r="W205" s="4" t="s">
        <v>7</v>
      </c>
      <c r="X205" s="4">
        <v>90</v>
      </c>
      <c r="Y205" s="4" t="s">
        <v>7</v>
      </c>
      <c r="Z205" s="4">
        <v>380</v>
      </c>
      <c r="AA205" s="4" t="s">
        <v>7</v>
      </c>
      <c r="AB205" s="6">
        <v>650</v>
      </c>
      <c r="AC205" s="4" t="s">
        <v>7</v>
      </c>
      <c r="AD205" s="4">
        <v>4</v>
      </c>
      <c r="AE205" s="15" t="s">
        <v>8</v>
      </c>
      <c r="AF205" s="665">
        <v>7.4811345932153204</v>
      </c>
      <c r="AG205" s="285">
        <f>INDEX(Калькулятор!$H$54:$BF$54,MATCH(AB205,Калькулятор!$H$41:$BF$41,0))</f>
        <v>237.12278052599999</v>
      </c>
      <c r="AH205" s="672">
        <v>11848.094842480801</v>
      </c>
      <c r="AI205" s="672">
        <v>8737.3656489999994</v>
      </c>
      <c r="AJ205" s="673">
        <f t="shared" si="44"/>
        <v>20585.460491480801</v>
      </c>
      <c r="AK205" s="3" t="str">
        <f t="shared" ref="AK205:AK252" si="47">$B$3</f>
        <v>Wtherm</v>
      </c>
      <c r="AL205" s="4" t="s">
        <v>7</v>
      </c>
      <c r="AM205" s="16" t="s">
        <v>79</v>
      </c>
      <c r="AN205" s="4" t="s">
        <v>7</v>
      </c>
      <c r="AO205" s="4">
        <v>110</v>
      </c>
      <c r="AP205" s="4" t="s">
        <v>7</v>
      </c>
      <c r="AQ205" s="4">
        <v>380</v>
      </c>
      <c r="AR205" s="4" t="s">
        <v>7</v>
      </c>
      <c r="AS205" s="6">
        <v>650</v>
      </c>
      <c r="AT205" s="4" t="s">
        <v>7</v>
      </c>
      <c r="AU205" s="4">
        <v>4</v>
      </c>
      <c r="AV205" s="15" t="s">
        <v>8</v>
      </c>
      <c r="AW205" s="665">
        <v>7.8332868492153205</v>
      </c>
      <c r="AX205" s="285">
        <f>INDEX(Калькулятор!$H$61:$BF$61,MATCH(AS205,Калькулятор!$H$41:$BF$41,0))</f>
        <v>289.28428677940434</v>
      </c>
      <c r="AY205" s="672">
        <v>12321.121663582984</v>
      </c>
      <c r="AZ205" s="672">
        <v>8737.3656489999994</v>
      </c>
      <c r="BA205" s="673">
        <f t="shared" si="34"/>
        <v>21058.487312582984</v>
      </c>
      <c r="BB205" s="3" t="str">
        <f t="shared" ref="BB205:BB252" si="48">$B$3</f>
        <v>Wtherm</v>
      </c>
      <c r="BC205" s="4" t="s">
        <v>7</v>
      </c>
      <c r="BD205" s="16" t="s">
        <v>79</v>
      </c>
      <c r="BE205" s="4" t="s">
        <v>7</v>
      </c>
      <c r="BF205" s="4">
        <v>140</v>
      </c>
      <c r="BG205" s="4" t="s">
        <v>7</v>
      </c>
      <c r="BH205" s="4">
        <v>380</v>
      </c>
      <c r="BI205" s="4" t="s">
        <v>7</v>
      </c>
      <c r="BJ205" s="6">
        <v>650</v>
      </c>
      <c r="BK205" s="4" t="s">
        <v>7</v>
      </c>
      <c r="BL205" s="4">
        <v>8</v>
      </c>
      <c r="BM205" s="14" t="s">
        <v>12</v>
      </c>
      <c r="BN205" s="665">
        <v>9.3591209225106411</v>
      </c>
      <c r="BO205" s="285">
        <f>INDEX(Калькулятор!$H$68:$BF$68,MATCH(BJ205,Калькулятор!$H$41:$BF$41,0))</f>
        <v>381.2446883228489</v>
      </c>
      <c r="BP205" s="672">
        <v>17568.887181827533</v>
      </c>
      <c r="BQ205" s="672">
        <v>8737.3656489999994</v>
      </c>
      <c r="BR205" s="673">
        <f t="shared" si="35"/>
        <v>26306.252830827532</v>
      </c>
      <c r="BS205" s="3" t="str">
        <f t="shared" ref="BS205:BS252" si="49">$B$3</f>
        <v>Wtherm</v>
      </c>
      <c r="BT205" s="4" t="s">
        <v>7</v>
      </c>
      <c r="BU205" s="16" t="s">
        <v>79</v>
      </c>
      <c r="BV205" s="4" t="s">
        <v>7</v>
      </c>
      <c r="BW205" s="4">
        <v>180</v>
      </c>
      <c r="BX205" s="4" t="s">
        <v>7</v>
      </c>
      <c r="BY205" s="4">
        <v>380</v>
      </c>
      <c r="BZ205" s="4" t="s">
        <v>7</v>
      </c>
      <c r="CA205" s="6">
        <v>650</v>
      </c>
      <c r="CB205" s="4" t="s">
        <v>7</v>
      </c>
      <c r="CC205" s="4">
        <v>8</v>
      </c>
      <c r="CD205" s="14" t="s">
        <v>12</v>
      </c>
      <c r="CE205" s="665">
        <v>10.063425434510641</v>
      </c>
      <c r="CF205" s="285">
        <f>INDEX(Калькулятор!$H$82:$BF$82,MATCH(CA205,Калькулятор!$H$41:$BF$41,0))</f>
        <v>436.55479854585298</v>
      </c>
      <c r="CG205" s="672">
        <v>18484.753324031895</v>
      </c>
      <c r="CH205" s="672">
        <v>8737.3656489999994</v>
      </c>
      <c r="CI205" s="673">
        <f t="shared" si="36"/>
        <v>27222.118973031895</v>
      </c>
    </row>
    <row r="206" spans="2:87" ht="16.5" thickBot="1" x14ac:dyDescent="0.3">
      <c r="B206" s="846"/>
      <c r="C206" s="3" t="str">
        <f t="shared" si="45"/>
        <v>Wtherm</v>
      </c>
      <c r="D206" s="4" t="s">
        <v>7</v>
      </c>
      <c r="E206" s="16" t="s">
        <v>79</v>
      </c>
      <c r="F206" s="4" t="s">
        <v>7</v>
      </c>
      <c r="G206" s="4">
        <v>75</v>
      </c>
      <c r="H206" s="4" t="s">
        <v>7</v>
      </c>
      <c r="I206" s="4">
        <v>380</v>
      </c>
      <c r="J206" s="4" t="s">
        <v>7</v>
      </c>
      <c r="K206" s="6">
        <v>700</v>
      </c>
      <c r="L206" s="4" t="s">
        <v>7</v>
      </c>
      <c r="M206" s="4">
        <v>4</v>
      </c>
      <c r="N206" s="15" t="s">
        <v>8</v>
      </c>
      <c r="O206" s="665">
        <v>7.6601192488123262</v>
      </c>
      <c r="P206" s="285">
        <f>INDEX(Калькулятор!$H$47:$BF$47,MATCH(K206,Калькулятор!$H$41:$BF$41,0))</f>
        <v>201.87050564183997</v>
      </c>
      <c r="Q206" s="672">
        <v>12248.057001543486</v>
      </c>
      <c r="R206" s="672">
        <v>9320.6148024615413</v>
      </c>
      <c r="S206" s="673">
        <f t="shared" si="33"/>
        <v>21568.671804005025</v>
      </c>
      <c r="T206" s="3" t="str">
        <f t="shared" si="46"/>
        <v>Wtherm</v>
      </c>
      <c r="U206" s="4" t="s">
        <v>7</v>
      </c>
      <c r="V206" s="16" t="s">
        <v>79</v>
      </c>
      <c r="W206" s="4" t="s">
        <v>7</v>
      </c>
      <c r="X206" s="4">
        <v>90</v>
      </c>
      <c r="Y206" s="4" t="s">
        <v>7</v>
      </c>
      <c r="Z206" s="4">
        <v>380</v>
      </c>
      <c r="AA206" s="4" t="s">
        <v>7</v>
      </c>
      <c r="AB206" s="6">
        <v>700</v>
      </c>
      <c r="AC206" s="4" t="s">
        <v>7</v>
      </c>
      <c r="AD206" s="4">
        <v>4</v>
      </c>
      <c r="AE206" s="15" t="s">
        <v>8</v>
      </c>
      <c r="AF206" s="665">
        <v>7.9337476408123262</v>
      </c>
      <c r="AG206" s="285">
        <f>INDEX(Калькулятор!$H$54:$BF$54,MATCH(AB206,Калькулятор!$H$41:$BF$41,0))</f>
        <v>276.64324394699997</v>
      </c>
      <c r="AH206" s="672">
        <v>12592.114557732622</v>
      </c>
      <c r="AI206" s="672">
        <v>9320.6148024615413</v>
      </c>
      <c r="AJ206" s="673">
        <f t="shared" si="44"/>
        <v>21912.729360194164</v>
      </c>
      <c r="AK206" s="3" t="str">
        <f t="shared" si="47"/>
        <v>Wtherm</v>
      </c>
      <c r="AL206" s="4" t="s">
        <v>7</v>
      </c>
      <c r="AM206" s="16" t="s">
        <v>79</v>
      </c>
      <c r="AN206" s="4" t="s">
        <v>7</v>
      </c>
      <c r="AO206" s="4">
        <v>110</v>
      </c>
      <c r="AP206" s="4" t="s">
        <v>7</v>
      </c>
      <c r="AQ206" s="4">
        <v>380</v>
      </c>
      <c r="AR206" s="4" t="s">
        <v>7</v>
      </c>
      <c r="AS206" s="6">
        <v>700</v>
      </c>
      <c r="AT206" s="4" t="s">
        <v>7</v>
      </c>
      <c r="AU206" s="4">
        <v>4</v>
      </c>
      <c r="AV206" s="15" t="s">
        <v>8</v>
      </c>
      <c r="AW206" s="665">
        <v>8.2985854968123256</v>
      </c>
      <c r="AX206" s="285">
        <f>INDEX(Калькулятор!$H$61:$BF$61,MATCH(AS206,Калькулятор!$H$41:$BF$41,0))</f>
        <v>337.49833457597168</v>
      </c>
      <c r="AY206" s="672">
        <v>13081.045465984806</v>
      </c>
      <c r="AZ206" s="672">
        <v>9320.6148024615413</v>
      </c>
      <c r="BA206" s="673">
        <f t="shared" si="34"/>
        <v>22401.660268446347</v>
      </c>
      <c r="BB206" s="3" t="str">
        <f t="shared" si="48"/>
        <v>Wtherm</v>
      </c>
      <c r="BC206" s="4" t="s">
        <v>7</v>
      </c>
      <c r="BD206" s="16" t="s">
        <v>79</v>
      </c>
      <c r="BE206" s="4" t="s">
        <v>7</v>
      </c>
      <c r="BF206" s="4">
        <v>140</v>
      </c>
      <c r="BG206" s="4" t="s">
        <v>7</v>
      </c>
      <c r="BH206" s="4">
        <v>380</v>
      </c>
      <c r="BI206" s="4" t="s">
        <v>7</v>
      </c>
      <c r="BJ206" s="6">
        <v>700</v>
      </c>
      <c r="BK206" s="4" t="s">
        <v>7</v>
      </c>
      <c r="BL206" s="4">
        <v>8</v>
      </c>
      <c r="BM206" s="14" t="s">
        <v>12</v>
      </c>
      <c r="BN206" s="665">
        <v>9.9551883172584965</v>
      </c>
      <c r="BO206" s="285">
        <f>INDEX(Калькулятор!$H$68:$BF$68,MATCH(BJ206,Калькулятор!$H$41:$BF$41,0))</f>
        <v>444.78546970999037</v>
      </c>
      <c r="BP206" s="672">
        <v>18850.845990747835</v>
      </c>
      <c r="BQ206" s="672">
        <v>9320.6148024615413</v>
      </c>
      <c r="BR206" s="673">
        <f t="shared" si="35"/>
        <v>28171.460793209379</v>
      </c>
      <c r="BS206" s="3" t="str">
        <f t="shared" si="49"/>
        <v>Wtherm</v>
      </c>
      <c r="BT206" s="4" t="s">
        <v>7</v>
      </c>
      <c r="BU206" s="16" t="s">
        <v>79</v>
      </c>
      <c r="BV206" s="4" t="s">
        <v>7</v>
      </c>
      <c r="BW206" s="4">
        <v>180</v>
      </c>
      <c r="BX206" s="4" t="s">
        <v>7</v>
      </c>
      <c r="BY206" s="4">
        <v>380</v>
      </c>
      <c r="BZ206" s="4" t="s">
        <v>7</v>
      </c>
      <c r="CA206" s="6">
        <v>700</v>
      </c>
      <c r="CB206" s="4" t="s">
        <v>7</v>
      </c>
      <c r="CC206" s="4">
        <v>8</v>
      </c>
      <c r="CD206" s="14" t="s">
        <v>12</v>
      </c>
      <c r="CE206" s="665">
        <v>10.684864029258499</v>
      </c>
      <c r="CF206" s="285">
        <f>INDEX(Калькулятор!$H$82:$BF$82,MATCH(CA206,Калькулятор!$H$41:$BF$41,0))</f>
        <v>509.3139316368285</v>
      </c>
      <c r="CG206" s="672">
        <v>19798.520307252198</v>
      </c>
      <c r="CH206" s="672">
        <v>9320.6148024615413</v>
      </c>
      <c r="CI206" s="673">
        <f t="shared" si="36"/>
        <v>29119.135109713738</v>
      </c>
    </row>
    <row r="207" spans="2:87" ht="16.5" thickBot="1" x14ac:dyDescent="0.3">
      <c r="B207" s="846"/>
      <c r="C207" s="3" t="str">
        <f t="shared" si="45"/>
        <v>Wtherm</v>
      </c>
      <c r="D207" s="4" t="s">
        <v>7</v>
      </c>
      <c r="E207" s="16" t="s">
        <v>79</v>
      </c>
      <c r="F207" s="4" t="s">
        <v>7</v>
      </c>
      <c r="G207" s="4">
        <v>75</v>
      </c>
      <c r="H207" s="4" t="s">
        <v>7</v>
      </c>
      <c r="I207" s="4">
        <v>380</v>
      </c>
      <c r="J207" s="4" t="s">
        <v>7</v>
      </c>
      <c r="K207" s="6">
        <v>750</v>
      </c>
      <c r="L207" s="4" t="s">
        <v>7</v>
      </c>
      <c r="M207" s="4">
        <v>4</v>
      </c>
      <c r="N207" s="15" t="s">
        <v>8</v>
      </c>
      <c r="O207" s="665">
        <v>8.1032180964093303</v>
      </c>
      <c r="P207" s="285">
        <f>INDEX(Калькулятор!$H$47:$BF$47,MATCH(K207,Калькулятор!$H$41:$BF$41,0))</f>
        <v>230.70914930495996</v>
      </c>
      <c r="Q207" s="672">
        <v>12980.148651432808</v>
      </c>
      <c r="R207" s="672">
        <v>9903.8639559230796</v>
      </c>
      <c r="S207" s="673">
        <f t="shared" si="33"/>
        <v>22884.012607355886</v>
      </c>
      <c r="T207" s="3" t="str">
        <f t="shared" si="46"/>
        <v>Wtherm</v>
      </c>
      <c r="U207" s="4" t="s">
        <v>7</v>
      </c>
      <c r="V207" s="16" t="s">
        <v>79</v>
      </c>
      <c r="W207" s="4" t="s">
        <v>7</v>
      </c>
      <c r="X207" s="4">
        <v>90</v>
      </c>
      <c r="Y207" s="4" t="s">
        <v>7</v>
      </c>
      <c r="Z207" s="4">
        <v>380</v>
      </c>
      <c r="AA207" s="4" t="s">
        <v>7</v>
      </c>
      <c r="AB207" s="6">
        <v>750</v>
      </c>
      <c r="AC207" s="4" t="s">
        <v>7</v>
      </c>
      <c r="AD207" s="4">
        <v>4</v>
      </c>
      <c r="AE207" s="15" t="s">
        <v>8</v>
      </c>
      <c r="AF207" s="665">
        <v>8.3863606884093294</v>
      </c>
      <c r="AG207" s="285">
        <f>INDEX(Калькулятор!$H$54:$BF$54,MATCH(AB207,Калькулятор!$H$41:$BF$41,0))</f>
        <v>316.16370736800002</v>
      </c>
      <c r="AH207" s="672">
        <v>13336.134272984444</v>
      </c>
      <c r="AI207" s="672">
        <v>9903.8639559230796</v>
      </c>
      <c r="AJ207" s="673">
        <f t="shared" si="44"/>
        <v>23239.998228907523</v>
      </c>
      <c r="AK207" s="3" t="str">
        <f t="shared" si="47"/>
        <v>Wtherm</v>
      </c>
      <c r="AL207" s="4" t="s">
        <v>7</v>
      </c>
      <c r="AM207" s="16" t="s">
        <v>79</v>
      </c>
      <c r="AN207" s="4" t="s">
        <v>7</v>
      </c>
      <c r="AO207" s="4">
        <v>110</v>
      </c>
      <c r="AP207" s="4" t="s">
        <v>7</v>
      </c>
      <c r="AQ207" s="4">
        <v>380</v>
      </c>
      <c r="AR207" s="4" t="s">
        <v>7</v>
      </c>
      <c r="AS207" s="6">
        <v>750</v>
      </c>
      <c r="AT207" s="4" t="s">
        <v>7</v>
      </c>
      <c r="AU207" s="4">
        <v>4</v>
      </c>
      <c r="AV207" s="15" t="s">
        <v>8</v>
      </c>
      <c r="AW207" s="665">
        <v>8.7638841444093316</v>
      </c>
      <c r="AX207" s="285">
        <f>INDEX(Калькулятор!$H$61:$BF$61,MATCH(AS207,Калькулятор!$H$41:$BF$41,0))</f>
        <v>385.71238237253914</v>
      </c>
      <c r="AY207" s="672">
        <v>13840.969268386625</v>
      </c>
      <c r="AZ207" s="672">
        <v>9903.8639559230796</v>
      </c>
      <c r="BA207" s="673">
        <f t="shared" si="34"/>
        <v>23744.833224309703</v>
      </c>
      <c r="BB207" s="3" t="str">
        <f t="shared" si="48"/>
        <v>Wtherm</v>
      </c>
      <c r="BC207" s="4" t="s">
        <v>7</v>
      </c>
      <c r="BD207" s="16" t="s">
        <v>79</v>
      </c>
      <c r="BE207" s="4" t="s">
        <v>7</v>
      </c>
      <c r="BF207" s="4">
        <v>140</v>
      </c>
      <c r="BG207" s="4" t="s">
        <v>7</v>
      </c>
      <c r="BH207" s="4">
        <v>380</v>
      </c>
      <c r="BI207" s="4" t="s">
        <v>7</v>
      </c>
      <c r="BJ207" s="6">
        <v>750</v>
      </c>
      <c r="BK207" s="4" t="s">
        <v>7</v>
      </c>
      <c r="BL207" s="4">
        <v>8</v>
      </c>
      <c r="BM207" s="14" t="s">
        <v>12</v>
      </c>
      <c r="BN207" s="665">
        <v>10.551255712006352</v>
      </c>
      <c r="BO207" s="285">
        <f>INDEX(Калькулятор!$H$68:$BF$68,MATCH(BJ207,Калькулятор!$H$41:$BF$41,0))</f>
        <v>508.32625109713194</v>
      </c>
      <c r="BP207" s="672">
        <v>20132.804799668134</v>
      </c>
      <c r="BQ207" s="672">
        <v>9903.8639559230796</v>
      </c>
      <c r="BR207" s="673">
        <f t="shared" si="35"/>
        <v>30036.668755591214</v>
      </c>
      <c r="BS207" s="3" t="str">
        <f t="shared" si="49"/>
        <v>Wtherm</v>
      </c>
      <c r="BT207" s="4" t="s">
        <v>7</v>
      </c>
      <c r="BU207" s="16" t="s">
        <v>79</v>
      </c>
      <c r="BV207" s="4" t="s">
        <v>7</v>
      </c>
      <c r="BW207" s="4">
        <v>180</v>
      </c>
      <c r="BX207" s="4" t="s">
        <v>7</v>
      </c>
      <c r="BY207" s="4">
        <v>380</v>
      </c>
      <c r="BZ207" s="4" t="s">
        <v>7</v>
      </c>
      <c r="CA207" s="6">
        <v>750</v>
      </c>
      <c r="CB207" s="4" t="s">
        <v>7</v>
      </c>
      <c r="CC207" s="4">
        <v>8</v>
      </c>
      <c r="CD207" s="14" t="s">
        <v>12</v>
      </c>
      <c r="CE207" s="665">
        <v>11.306302624006351</v>
      </c>
      <c r="CF207" s="285">
        <f>INDEX(Калькулятор!$H$82:$BF$82,MATCH(CA207,Калькулятор!$H$41:$BF$41,0))</f>
        <v>582.07306472780408</v>
      </c>
      <c r="CG207" s="672">
        <v>21112.287290472497</v>
      </c>
      <c r="CH207" s="672">
        <v>9903.8639559230796</v>
      </c>
      <c r="CI207" s="673">
        <f t="shared" si="36"/>
        <v>31016.151246395577</v>
      </c>
    </row>
    <row r="208" spans="2:87" ht="16.5" thickBot="1" x14ac:dyDescent="0.3">
      <c r="B208" s="846"/>
      <c r="C208" s="3" t="str">
        <f t="shared" si="45"/>
        <v>Wtherm</v>
      </c>
      <c r="D208" s="4" t="s">
        <v>7</v>
      </c>
      <c r="E208" s="16" t="s">
        <v>79</v>
      </c>
      <c r="F208" s="4" t="s">
        <v>7</v>
      </c>
      <c r="G208" s="4">
        <v>75</v>
      </c>
      <c r="H208" s="4" t="s">
        <v>7</v>
      </c>
      <c r="I208" s="4">
        <v>380</v>
      </c>
      <c r="J208" s="4" t="s">
        <v>7</v>
      </c>
      <c r="K208" s="6">
        <v>800</v>
      </c>
      <c r="L208" s="4" t="s">
        <v>7</v>
      </c>
      <c r="M208" s="4">
        <v>4</v>
      </c>
      <c r="N208" s="15" t="s">
        <v>8</v>
      </c>
      <c r="O208" s="665">
        <v>8.577424944006335</v>
      </c>
      <c r="P208" s="285">
        <f>INDEX(Калькулятор!$H$47:$BF$47,MATCH(K208,Калькулятор!$H$41:$BF$41,0))</f>
        <v>259.54779296807999</v>
      </c>
      <c r="Q208" s="672">
        <v>13712.240301322126</v>
      </c>
      <c r="R208" s="672">
        <v>10717.113109384618</v>
      </c>
      <c r="S208" s="673">
        <f t="shared" si="33"/>
        <v>24429.353410706746</v>
      </c>
      <c r="T208" s="3" t="str">
        <f t="shared" si="46"/>
        <v>Wtherm</v>
      </c>
      <c r="U208" s="4" t="s">
        <v>7</v>
      </c>
      <c r="V208" s="16" t="s">
        <v>79</v>
      </c>
      <c r="W208" s="4" t="s">
        <v>7</v>
      </c>
      <c r="X208" s="4">
        <v>90</v>
      </c>
      <c r="Y208" s="4" t="s">
        <v>7</v>
      </c>
      <c r="Z208" s="4">
        <v>380</v>
      </c>
      <c r="AA208" s="4" t="s">
        <v>7</v>
      </c>
      <c r="AB208" s="6">
        <v>800</v>
      </c>
      <c r="AC208" s="4" t="s">
        <v>7</v>
      </c>
      <c r="AD208" s="4">
        <v>4</v>
      </c>
      <c r="AE208" s="15" t="s">
        <v>8</v>
      </c>
      <c r="AF208" s="665">
        <v>8.870081736006334</v>
      </c>
      <c r="AG208" s="285">
        <f>INDEX(Калькулятор!$H$54:$BF$54,MATCH(AB208,Калькулятор!$H$41:$BF$41,0))</f>
        <v>355.68417078900001</v>
      </c>
      <c r="AH208" s="672">
        <v>14080.153988236263</v>
      </c>
      <c r="AI208" s="672">
        <v>10717.113109384618</v>
      </c>
      <c r="AJ208" s="673">
        <f t="shared" si="44"/>
        <v>24797.267097620883</v>
      </c>
      <c r="AK208" s="3" t="str">
        <f t="shared" si="47"/>
        <v>Wtherm</v>
      </c>
      <c r="AL208" s="4" t="s">
        <v>7</v>
      </c>
      <c r="AM208" s="16" t="s">
        <v>79</v>
      </c>
      <c r="AN208" s="4" t="s">
        <v>7</v>
      </c>
      <c r="AO208" s="4">
        <v>110</v>
      </c>
      <c r="AP208" s="4" t="s">
        <v>7</v>
      </c>
      <c r="AQ208" s="4">
        <v>380</v>
      </c>
      <c r="AR208" s="4" t="s">
        <v>7</v>
      </c>
      <c r="AS208" s="6">
        <v>800</v>
      </c>
      <c r="AT208" s="4" t="s">
        <v>7</v>
      </c>
      <c r="AU208" s="4">
        <v>4</v>
      </c>
      <c r="AV208" s="15" t="s">
        <v>8</v>
      </c>
      <c r="AW208" s="665">
        <v>9.2602907920063338</v>
      </c>
      <c r="AX208" s="285">
        <f>INDEX(Калькулятор!$H$61:$BF$61,MATCH(AS208,Калькулятор!$H$41:$BF$41,0))</f>
        <v>433.92643016910648</v>
      </c>
      <c r="AY208" s="672">
        <v>14600.893070788446</v>
      </c>
      <c r="AZ208" s="672">
        <v>10717.113109384618</v>
      </c>
      <c r="BA208" s="673">
        <f t="shared" si="34"/>
        <v>25318.006180173063</v>
      </c>
      <c r="BB208" s="3" t="str">
        <f t="shared" si="48"/>
        <v>Wtherm</v>
      </c>
      <c r="BC208" s="4" t="s">
        <v>7</v>
      </c>
      <c r="BD208" s="16" t="s">
        <v>79</v>
      </c>
      <c r="BE208" s="4" t="s">
        <v>7</v>
      </c>
      <c r="BF208" s="4">
        <v>140</v>
      </c>
      <c r="BG208" s="4" t="s">
        <v>7</v>
      </c>
      <c r="BH208" s="4">
        <v>380</v>
      </c>
      <c r="BI208" s="4" t="s">
        <v>7</v>
      </c>
      <c r="BJ208" s="6">
        <v>800</v>
      </c>
      <c r="BK208" s="4" t="s">
        <v>7</v>
      </c>
      <c r="BL208" s="4">
        <v>8</v>
      </c>
      <c r="BM208" s="14" t="s">
        <v>12</v>
      </c>
      <c r="BN208" s="665">
        <v>11.178431106754207</v>
      </c>
      <c r="BO208" s="285">
        <f>INDEX(Калькулятор!$H$68:$BF$68,MATCH(BJ208,Калькулятор!$H$41:$BF$41,0))</f>
        <v>571.86703248427341</v>
      </c>
      <c r="BP208" s="672">
        <v>21414.763608588441</v>
      </c>
      <c r="BQ208" s="672">
        <v>10717.113109384618</v>
      </c>
      <c r="BR208" s="673">
        <f t="shared" si="35"/>
        <v>32131.876717973057</v>
      </c>
      <c r="BS208" s="3" t="str">
        <f t="shared" si="49"/>
        <v>Wtherm</v>
      </c>
      <c r="BT208" s="4" t="s">
        <v>7</v>
      </c>
      <c r="BU208" s="16" t="s">
        <v>79</v>
      </c>
      <c r="BV208" s="4" t="s">
        <v>7</v>
      </c>
      <c r="BW208" s="4">
        <v>180</v>
      </c>
      <c r="BX208" s="4" t="s">
        <v>7</v>
      </c>
      <c r="BY208" s="4">
        <v>380</v>
      </c>
      <c r="BZ208" s="4" t="s">
        <v>7</v>
      </c>
      <c r="CA208" s="6">
        <v>800</v>
      </c>
      <c r="CB208" s="4" t="s">
        <v>7</v>
      </c>
      <c r="CC208" s="4">
        <v>8</v>
      </c>
      <c r="CD208" s="14" t="s">
        <v>12</v>
      </c>
      <c r="CE208" s="665">
        <v>11.958849218754207</v>
      </c>
      <c r="CF208" s="285">
        <f>INDEX(Калькулятор!$H$82:$BF$82,MATCH(CA208,Калькулятор!$H$41:$BF$41,0))</f>
        <v>654.83219781877949</v>
      </c>
      <c r="CG208" s="672">
        <v>22426.054273692804</v>
      </c>
      <c r="CH208" s="672">
        <v>10717.113109384618</v>
      </c>
      <c r="CI208" s="673">
        <f t="shared" si="36"/>
        <v>33143.167383077423</v>
      </c>
    </row>
    <row r="209" spans="2:87" ht="16.5" thickBot="1" x14ac:dyDescent="0.3">
      <c r="B209" s="846"/>
      <c r="C209" s="3" t="str">
        <f t="shared" si="45"/>
        <v>Wtherm</v>
      </c>
      <c r="D209" s="4" t="s">
        <v>7</v>
      </c>
      <c r="E209" s="16" t="s">
        <v>79</v>
      </c>
      <c r="F209" s="4" t="s">
        <v>7</v>
      </c>
      <c r="G209" s="4">
        <v>75</v>
      </c>
      <c r="H209" s="4" t="s">
        <v>7</v>
      </c>
      <c r="I209" s="4">
        <v>380</v>
      </c>
      <c r="J209" s="4" t="s">
        <v>7</v>
      </c>
      <c r="K209" s="6">
        <v>850</v>
      </c>
      <c r="L209" s="4" t="s">
        <v>7</v>
      </c>
      <c r="M209" s="4">
        <v>4</v>
      </c>
      <c r="N209" s="15" t="s">
        <v>8</v>
      </c>
      <c r="O209" s="665">
        <v>9.0205237916033401</v>
      </c>
      <c r="P209" s="285">
        <f>INDEX(Калькулятор!$H$47:$BF$47,MATCH(K209,Калькулятор!$H$41:$BF$41,0))</f>
        <v>288.38643663119996</v>
      </c>
      <c r="Q209" s="672">
        <v>14444.331951211447</v>
      </c>
      <c r="R209" s="672">
        <v>11300.362262846154</v>
      </c>
      <c r="S209" s="673">
        <f t="shared" si="33"/>
        <v>25744.694214057599</v>
      </c>
      <c r="T209" s="3" t="str">
        <f t="shared" si="46"/>
        <v>Wtherm</v>
      </c>
      <c r="U209" s="4" t="s">
        <v>7</v>
      </c>
      <c r="V209" s="16" t="s">
        <v>79</v>
      </c>
      <c r="W209" s="4" t="s">
        <v>7</v>
      </c>
      <c r="X209" s="4">
        <v>90</v>
      </c>
      <c r="Y209" s="4" t="s">
        <v>7</v>
      </c>
      <c r="Z209" s="4">
        <v>380</v>
      </c>
      <c r="AA209" s="4" t="s">
        <v>7</v>
      </c>
      <c r="AB209" s="6">
        <v>850</v>
      </c>
      <c r="AC209" s="4" t="s">
        <v>7</v>
      </c>
      <c r="AD209" s="4">
        <v>4</v>
      </c>
      <c r="AE209" s="15" t="s">
        <v>8</v>
      </c>
      <c r="AF209" s="665">
        <v>9.3226947836033371</v>
      </c>
      <c r="AG209" s="285">
        <f>INDEX(Калькулятор!$H$54:$BF$54,MATCH(AB209,Калькулятор!$H$41:$BF$41,0))</f>
        <v>395.20463420999999</v>
      </c>
      <c r="AH209" s="672">
        <v>14824.173703488081</v>
      </c>
      <c r="AI209" s="672">
        <v>11300.362262846154</v>
      </c>
      <c r="AJ209" s="673">
        <f t="shared" si="44"/>
        <v>26124.535966334235</v>
      </c>
      <c r="AK209" s="3" t="str">
        <f t="shared" si="47"/>
        <v>Wtherm</v>
      </c>
      <c r="AL209" s="4" t="s">
        <v>7</v>
      </c>
      <c r="AM209" s="16" t="s">
        <v>79</v>
      </c>
      <c r="AN209" s="4" t="s">
        <v>7</v>
      </c>
      <c r="AO209" s="4">
        <v>110</v>
      </c>
      <c r="AP209" s="4" t="s">
        <v>7</v>
      </c>
      <c r="AQ209" s="4">
        <v>380</v>
      </c>
      <c r="AR209" s="4" t="s">
        <v>7</v>
      </c>
      <c r="AS209" s="6">
        <v>850</v>
      </c>
      <c r="AT209" s="4" t="s">
        <v>7</v>
      </c>
      <c r="AU209" s="4">
        <v>4</v>
      </c>
      <c r="AV209" s="15" t="s">
        <v>8</v>
      </c>
      <c r="AW209" s="665">
        <v>9.7255894396033398</v>
      </c>
      <c r="AX209" s="285">
        <f>INDEX(Калькулятор!$H$61:$BF$61,MATCH(AS209,Калькулятор!$H$41:$BF$41,0))</f>
        <v>482.14047796567388</v>
      </c>
      <c r="AY209" s="672">
        <v>15360.816873190268</v>
      </c>
      <c r="AZ209" s="672">
        <v>11300.362262846154</v>
      </c>
      <c r="BA209" s="673">
        <f t="shared" si="34"/>
        <v>26661.179136036422</v>
      </c>
      <c r="BB209" s="3" t="str">
        <f t="shared" si="48"/>
        <v>Wtherm</v>
      </c>
      <c r="BC209" s="4" t="s">
        <v>7</v>
      </c>
      <c r="BD209" s="16" t="s">
        <v>79</v>
      </c>
      <c r="BE209" s="4" t="s">
        <v>7</v>
      </c>
      <c r="BF209" s="4">
        <v>140</v>
      </c>
      <c r="BG209" s="4" t="s">
        <v>7</v>
      </c>
      <c r="BH209" s="4">
        <v>380</v>
      </c>
      <c r="BI209" s="4" t="s">
        <v>7</v>
      </c>
      <c r="BJ209" s="6">
        <v>850</v>
      </c>
      <c r="BK209" s="4" t="s">
        <v>7</v>
      </c>
      <c r="BL209" s="4">
        <v>8</v>
      </c>
      <c r="BM209" s="14" t="s">
        <v>12</v>
      </c>
      <c r="BN209" s="665">
        <v>11.774498501502064</v>
      </c>
      <c r="BO209" s="285">
        <f>INDEX(Калькулятор!$H$68:$BF$68,MATCH(BJ209,Калькулятор!$H$41:$BF$41,0))</f>
        <v>635.40781387141487</v>
      </c>
      <c r="BP209" s="672">
        <v>22696.722417508743</v>
      </c>
      <c r="BQ209" s="672">
        <v>11300.362262846154</v>
      </c>
      <c r="BR209" s="673">
        <f t="shared" si="35"/>
        <v>33997.084680354899</v>
      </c>
      <c r="BS209" s="3" t="str">
        <f t="shared" si="49"/>
        <v>Wtherm</v>
      </c>
      <c r="BT209" s="4" t="s">
        <v>7</v>
      </c>
      <c r="BU209" s="16" t="s">
        <v>79</v>
      </c>
      <c r="BV209" s="4" t="s">
        <v>7</v>
      </c>
      <c r="BW209" s="4">
        <v>180</v>
      </c>
      <c r="BX209" s="4" t="s">
        <v>7</v>
      </c>
      <c r="BY209" s="4">
        <v>380</v>
      </c>
      <c r="BZ209" s="4" t="s">
        <v>7</v>
      </c>
      <c r="CA209" s="6">
        <v>850</v>
      </c>
      <c r="CB209" s="4" t="s">
        <v>7</v>
      </c>
      <c r="CC209" s="4">
        <v>8</v>
      </c>
      <c r="CD209" s="14" t="s">
        <v>12</v>
      </c>
      <c r="CE209" s="665">
        <v>12.580287813502062</v>
      </c>
      <c r="CF209" s="285">
        <f>INDEX(Калькулятор!$H$82:$BF$82,MATCH(CA209,Калькулятор!$H$41:$BF$41,0))</f>
        <v>727.59133090975502</v>
      </c>
      <c r="CG209" s="672">
        <v>23739.82125691311</v>
      </c>
      <c r="CH209" s="672">
        <v>11300.362262846154</v>
      </c>
      <c r="CI209" s="673">
        <f t="shared" si="36"/>
        <v>35040.183519759266</v>
      </c>
    </row>
    <row r="210" spans="2:87" ht="16.5" thickBot="1" x14ac:dyDescent="0.3">
      <c r="B210" s="846"/>
      <c r="C210" s="3" t="str">
        <f t="shared" si="45"/>
        <v>Wtherm</v>
      </c>
      <c r="D210" s="4" t="s">
        <v>7</v>
      </c>
      <c r="E210" s="16" t="s">
        <v>79</v>
      </c>
      <c r="F210" s="4" t="s">
        <v>7</v>
      </c>
      <c r="G210" s="4">
        <v>75</v>
      </c>
      <c r="H210" s="4" t="s">
        <v>7</v>
      </c>
      <c r="I210" s="4">
        <v>380</v>
      </c>
      <c r="J210" s="4" t="s">
        <v>7</v>
      </c>
      <c r="K210" s="6">
        <v>900</v>
      </c>
      <c r="L210" s="4" t="s">
        <v>7</v>
      </c>
      <c r="M210" s="4">
        <v>4</v>
      </c>
      <c r="N210" s="15" t="s">
        <v>8</v>
      </c>
      <c r="O210" s="665">
        <v>9.4636226392003433</v>
      </c>
      <c r="P210" s="285">
        <f>INDEX(Калькулятор!$H$47:$BF$47,MATCH(K210,Калькулятор!$H$41:$BF$41,0))</f>
        <v>317.22508029431998</v>
      </c>
      <c r="Q210" s="672">
        <v>15176.423601100765</v>
      </c>
      <c r="R210" s="672">
        <v>11883.611416307695</v>
      </c>
      <c r="S210" s="673">
        <f t="shared" si="33"/>
        <v>27060.03501740846</v>
      </c>
      <c r="T210" s="3" t="str">
        <f t="shared" si="46"/>
        <v>Wtherm</v>
      </c>
      <c r="U210" s="4" t="s">
        <v>7</v>
      </c>
      <c r="V210" s="16" t="s">
        <v>79</v>
      </c>
      <c r="W210" s="4" t="s">
        <v>7</v>
      </c>
      <c r="X210" s="4">
        <v>90</v>
      </c>
      <c r="Y210" s="4" t="s">
        <v>7</v>
      </c>
      <c r="Z210" s="4">
        <v>380</v>
      </c>
      <c r="AA210" s="4" t="s">
        <v>7</v>
      </c>
      <c r="AB210" s="6">
        <v>900</v>
      </c>
      <c r="AC210" s="4" t="s">
        <v>7</v>
      </c>
      <c r="AD210" s="4">
        <v>4</v>
      </c>
      <c r="AE210" s="15" t="s">
        <v>8</v>
      </c>
      <c r="AF210" s="665">
        <v>9.7753078312003439</v>
      </c>
      <c r="AG210" s="285">
        <f>INDEX(Калькулятор!$H$54:$BF$54,MATCH(AB210,Калькулятор!$H$41:$BF$41,0))</f>
        <v>434.72509763100004</v>
      </c>
      <c r="AH210" s="672">
        <v>15568.193418739904</v>
      </c>
      <c r="AI210" s="672">
        <v>11883.611416307695</v>
      </c>
      <c r="AJ210" s="673">
        <f t="shared" si="44"/>
        <v>27451.804835047598</v>
      </c>
      <c r="AK210" s="3" t="str">
        <f t="shared" si="47"/>
        <v>Wtherm</v>
      </c>
      <c r="AL210" s="4" t="s">
        <v>7</v>
      </c>
      <c r="AM210" s="16" t="s">
        <v>79</v>
      </c>
      <c r="AN210" s="4" t="s">
        <v>7</v>
      </c>
      <c r="AO210" s="4">
        <v>110</v>
      </c>
      <c r="AP210" s="4" t="s">
        <v>7</v>
      </c>
      <c r="AQ210" s="4">
        <v>380</v>
      </c>
      <c r="AR210" s="4" t="s">
        <v>7</v>
      </c>
      <c r="AS210" s="6">
        <v>900</v>
      </c>
      <c r="AT210" s="4" t="s">
        <v>7</v>
      </c>
      <c r="AU210" s="4">
        <v>4</v>
      </c>
      <c r="AV210" s="15" t="s">
        <v>8</v>
      </c>
      <c r="AW210" s="665">
        <v>10.190888087200344</v>
      </c>
      <c r="AX210" s="285">
        <f>INDEX(Калькулятор!$H$61:$BF$61,MATCH(AS210,Калькулятор!$H$41:$BF$41,0))</f>
        <v>530.35452576224134</v>
      </c>
      <c r="AY210" s="672">
        <v>16120.740675592086</v>
      </c>
      <c r="AZ210" s="672">
        <v>11883.611416307695</v>
      </c>
      <c r="BA210" s="673">
        <f t="shared" si="34"/>
        <v>28004.352091899782</v>
      </c>
      <c r="BB210" s="3" t="str">
        <f t="shared" si="48"/>
        <v>Wtherm</v>
      </c>
      <c r="BC210" s="4" t="s">
        <v>7</v>
      </c>
      <c r="BD210" s="16" t="s">
        <v>79</v>
      </c>
      <c r="BE210" s="4" t="s">
        <v>7</v>
      </c>
      <c r="BF210" s="4">
        <v>140</v>
      </c>
      <c r="BG210" s="4" t="s">
        <v>7</v>
      </c>
      <c r="BH210" s="4">
        <v>380</v>
      </c>
      <c r="BI210" s="4" t="s">
        <v>7</v>
      </c>
      <c r="BJ210" s="6">
        <v>900</v>
      </c>
      <c r="BK210" s="4" t="s">
        <v>7</v>
      </c>
      <c r="BL210" s="4">
        <v>8</v>
      </c>
      <c r="BM210" s="14" t="s">
        <v>12</v>
      </c>
      <c r="BN210" s="665">
        <v>12.370565896249916</v>
      </c>
      <c r="BO210" s="285">
        <f>INDEX(Калькулятор!$H$68:$BF$68,MATCH(BJ210,Калькулятор!$H$41:$BF$41,0))</f>
        <v>698.94859525855645</v>
      </c>
      <c r="BP210" s="672">
        <v>23978.681226429046</v>
      </c>
      <c r="BQ210" s="672">
        <v>11883.611416307695</v>
      </c>
      <c r="BR210" s="673">
        <f t="shared" si="35"/>
        <v>35862.292642736742</v>
      </c>
      <c r="BS210" s="3" t="str">
        <f t="shared" si="49"/>
        <v>Wtherm</v>
      </c>
      <c r="BT210" s="4" t="s">
        <v>7</v>
      </c>
      <c r="BU210" s="16" t="s">
        <v>79</v>
      </c>
      <c r="BV210" s="4" t="s">
        <v>7</v>
      </c>
      <c r="BW210" s="4">
        <v>180</v>
      </c>
      <c r="BX210" s="4" t="s">
        <v>7</v>
      </c>
      <c r="BY210" s="4">
        <v>380</v>
      </c>
      <c r="BZ210" s="4" t="s">
        <v>7</v>
      </c>
      <c r="CA210" s="6">
        <v>900</v>
      </c>
      <c r="CB210" s="4" t="s">
        <v>7</v>
      </c>
      <c r="CC210" s="4">
        <v>8</v>
      </c>
      <c r="CD210" s="14" t="s">
        <v>12</v>
      </c>
      <c r="CE210" s="665">
        <v>13.201726408249916</v>
      </c>
      <c r="CF210" s="285">
        <f>INDEX(Калькулятор!$H$82:$BF$82,MATCH(CA210,Калькулятор!$H$41:$BF$41,0))</f>
        <v>800.35046400073054</v>
      </c>
      <c r="CG210" s="672">
        <v>25053.588240133406</v>
      </c>
      <c r="CH210" s="672">
        <v>11883.611416307695</v>
      </c>
      <c r="CI210" s="673">
        <f t="shared" si="36"/>
        <v>36937.199656441102</v>
      </c>
    </row>
    <row r="211" spans="2:87" ht="16.5" thickBot="1" x14ac:dyDescent="0.3">
      <c r="B211" s="846"/>
      <c r="C211" s="3" t="str">
        <f t="shared" si="45"/>
        <v>Wtherm</v>
      </c>
      <c r="D211" s="4" t="s">
        <v>7</v>
      </c>
      <c r="E211" s="16" t="s">
        <v>79</v>
      </c>
      <c r="F211" s="4" t="s">
        <v>7</v>
      </c>
      <c r="G211" s="4">
        <v>75</v>
      </c>
      <c r="H211" s="4" t="s">
        <v>7</v>
      </c>
      <c r="I211" s="4">
        <v>380</v>
      </c>
      <c r="J211" s="4" t="s">
        <v>7</v>
      </c>
      <c r="K211" s="6">
        <v>950</v>
      </c>
      <c r="L211" s="4" t="s">
        <v>7</v>
      </c>
      <c r="M211" s="4">
        <v>4</v>
      </c>
      <c r="N211" s="15" t="s">
        <v>8</v>
      </c>
      <c r="O211" s="665">
        <v>9.9067214867973483</v>
      </c>
      <c r="P211" s="285">
        <f>INDEX(Калькулятор!$H$47:$BF$47,MATCH(K211,Калькулятор!$H$41:$BF$41,0))</f>
        <v>346.06372395743995</v>
      </c>
      <c r="Q211" s="672">
        <v>15908.515250990091</v>
      </c>
      <c r="R211" s="672">
        <v>12466.860569769233</v>
      </c>
      <c r="S211" s="673">
        <f t="shared" ref="S211:S274" si="50">Q211+R211</f>
        <v>28375.375820759324</v>
      </c>
      <c r="T211" s="3" t="str">
        <f t="shared" si="46"/>
        <v>Wtherm</v>
      </c>
      <c r="U211" s="4" t="s">
        <v>7</v>
      </c>
      <c r="V211" s="16" t="s">
        <v>79</v>
      </c>
      <c r="W211" s="4" t="s">
        <v>7</v>
      </c>
      <c r="X211" s="4">
        <v>90</v>
      </c>
      <c r="Y211" s="4" t="s">
        <v>7</v>
      </c>
      <c r="Z211" s="4">
        <v>380</v>
      </c>
      <c r="AA211" s="4" t="s">
        <v>7</v>
      </c>
      <c r="AB211" s="6">
        <v>950</v>
      </c>
      <c r="AC211" s="4" t="s">
        <v>7</v>
      </c>
      <c r="AD211" s="4">
        <v>4</v>
      </c>
      <c r="AE211" s="15" t="s">
        <v>8</v>
      </c>
      <c r="AF211" s="665">
        <v>10.227920878797347</v>
      </c>
      <c r="AG211" s="285">
        <f>INDEX(Калькулятор!$H$54:$BF$54,MATCH(AB211,Калькулятор!$H$41:$BF$41,0))</f>
        <v>474.24556105199997</v>
      </c>
      <c r="AH211" s="672">
        <v>16312.213133991727</v>
      </c>
      <c r="AI211" s="672">
        <v>12466.860569769233</v>
      </c>
      <c r="AJ211" s="673">
        <f t="shared" si="44"/>
        <v>28779.073703760958</v>
      </c>
      <c r="AK211" s="3" t="str">
        <f t="shared" si="47"/>
        <v>Wtherm</v>
      </c>
      <c r="AL211" s="4" t="s">
        <v>7</v>
      </c>
      <c r="AM211" s="16" t="s">
        <v>79</v>
      </c>
      <c r="AN211" s="4" t="s">
        <v>7</v>
      </c>
      <c r="AO211" s="4">
        <v>110</v>
      </c>
      <c r="AP211" s="4" t="s">
        <v>7</v>
      </c>
      <c r="AQ211" s="4">
        <v>380</v>
      </c>
      <c r="AR211" s="4" t="s">
        <v>7</v>
      </c>
      <c r="AS211" s="6">
        <v>950</v>
      </c>
      <c r="AT211" s="4" t="s">
        <v>7</v>
      </c>
      <c r="AU211" s="4">
        <v>4</v>
      </c>
      <c r="AV211" s="15" t="s">
        <v>8</v>
      </c>
      <c r="AW211" s="665">
        <v>10.656186734797348</v>
      </c>
      <c r="AX211" s="285">
        <f>INDEX(Калькулятор!$H$61:$BF$61,MATCH(AS211,Калькулятор!$H$41:$BF$41,0))</f>
        <v>578.56857355880868</v>
      </c>
      <c r="AY211" s="672">
        <v>16880.664477993909</v>
      </c>
      <c r="AZ211" s="672">
        <v>12466.860569769233</v>
      </c>
      <c r="BA211" s="673">
        <f t="shared" ref="BA211:BA274" si="51">AY211+AZ211</f>
        <v>29347.525047763142</v>
      </c>
      <c r="BB211" s="3" t="str">
        <f t="shared" si="48"/>
        <v>Wtherm</v>
      </c>
      <c r="BC211" s="4" t="s">
        <v>7</v>
      </c>
      <c r="BD211" s="16" t="s">
        <v>79</v>
      </c>
      <c r="BE211" s="4" t="s">
        <v>7</v>
      </c>
      <c r="BF211" s="4">
        <v>140</v>
      </c>
      <c r="BG211" s="4" t="s">
        <v>7</v>
      </c>
      <c r="BH211" s="4">
        <v>380</v>
      </c>
      <c r="BI211" s="4" t="s">
        <v>7</v>
      </c>
      <c r="BJ211" s="6">
        <v>950</v>
      </c>
      <c r="BK211" s="4" t="s">
        <v>7</v>
      </c>
      <c r="BL211" s="4">
        <v>8</v>
      </c>
      <c r="BM211" s="14" t="s">
        <v>12</v>
      </c>
      <c r="BN211" s="665">
        <v>12.966633290997772</v>
      </c>
      <c r="BO211" s="285">
        <f>INDEX(Калькулятор!$H$68:$BF$68,MATCH(BJ211,Калькулятор!$H$41:$BF$41,0))</f>
        <v>762.4893766456978</v>
      </c>
      <c r="BP211" s="672">
        <v>25260.640035349355</v>
      </c>
      <c r="BQ211" s="672">
        <v>12466.860569769233</v>
      </c>
      <c r="BR211" s="673">
        <f t="shared" ref="BR211:BR274" si="52">BP211+BQ211</f>
        <v>37727.500605118592</v>
      </c>
      <c r="BS211" s="3" t="str">
        <f t="shared" si="49"/>
        <v>Wtherm</v>
      </c>
      <c r="BT211" s="4" t="s">
        <v>7</v>
      </c>
      <c r="BU211" s="16" t="s">
        <v>79</v>
      </c>
      <c r="BV211" s="4" t="s">
        <v>7</v>
      </c>
      <c r="BW211" s="4">
        <v>180</v>
      </c>
      <c r="BX211" s="4" t="s">
        <v>7</v>
      </c>
      <c r="BY211" s="4">
        <v>380</v>
      </c>
      <c r="BZ211" s="4" t="s">
        <v>7</v>
      </c>
      <c r="CA211" s="6">
        <v>950</v>
      </c>
      <c r="CB211" s="4" t="s">
        <v>7</v>
      </c>
      <c r="CC211" s="4">
        <v>8</v>
      </c>
      <c r="CD211" s="14" t="s">
        <v>12</v>
      </c>
      <c r="CE211" s="665">
        <v>13.823165002997774</v>
      </c>
      <c r="CF211" s="285">
        <f>INDEX(Калькулятор!$H$82:$BF$82,MATCH(CA211,Калькулятор!$H$41:$BF$41,0))</f>
        <v>873.10959709170595</v>
      </c>
      <c r="CG211" s="672">
        <v>26367.355223353716</v>
      </c>
      <c r="CH211" s="672">
        <v>12466.860569769233</v>
      </c>
      <c r="CI211" s="673">
        <f t="shared" ref="CI211:CI274" si="53">CG211+CH211</f>
        <v>38834.215793122945</v>
      </c>
    </row>
    <row r="212" spans="2:87" ht="16.5" thickBot="1" x14ac:dyDescent="0.3">
      <c r="B212" s="846"/>
      <c r="C212" s="3" t="str">
        <f t="shared" si="45"/>
        <v>Wtherm</v>
      </c>
      <c r="D212" s="4" t="s">
        <v>7</v>
      </c>
      <c r="E212" s="16" t="s">
        <v>79</v>
      </c>
      <c r="F212" s="4" t="s">
        <v>7</v>
      </c>
      <c r="G212" s="4">
        <v>75</v>
      </c>
      <c r="H212" s="4" t="s">
        <v>7</v>
      </c>
      <c r="I212" s="4">
        <v>380</v>
      </c>
      <c r="J212" s="4" t="s">
        <v>7</v>
      </c>
      <c r="K212" s="6">
        <v>1000</v>
      </c>
      <c r="L212" s="4" t="s">
        <v>7</v>
      </c>
      <c r="M212" s="4">
        <v>4</v>
      </c>
      <c r="N212" s="15" t="s">
        <v>8</v>
      </c>
      <c r="O212" s="665">
        <v>10.380928334394353</v>
      </c>
      <c r="P212" s="285">
        <f>INDEX(Калькулятор!$H$47:$BF$47,MATCH(K212,Калькулятор!$H$41:$BF$41,0))</f>
        <v>374.90236762055997</v>
      </c>
      <c r="Q212" s="672">
        <v>16651.53236087941</v>
      </c>
      <c r="R212" s="672">
        <v>13280.109723230777</v>
      </c>
      <c r="S212" s="673">
        <f t="shared" si="50"/>
        <v>29931.642084110186</v>
      </c>
      <c r="T212" s="3" t="str">
        <f t="shared" si="46"/>
        <v>Wtherm</v>
      </c>
      <c r="U212" s="4" t="s">
        <v>7</v>
      </c>
      <c r="V212" s="16" t="s">
        <v>79</v>
      </c>
      <c r="W212" s="4" t="s">
        <v>7</v>
      </c>
      <c r="X212" s="4">
        <v>90</v>
      </c>
      <c r="Y212" s="4" t="s">
        <v>7</v>
      </c>
      <c r="Z212" s="4">
        <v>380</v>
      </c>
      <c r="AA212" s="4" t="s">
        <v>7</v>
      </c>
      <c r="AB212" s="6">
        <v>1000</v>
      </c>
      <c r="AC212" s="4" t="s">
        <v>7</v>
      </c>
      <c r="AD212" s="4">
        <v>4</v>
      </c>
      <c r="AE212" s="15" t="s">
        <v>8</v>
      </c>
      <c r="AF212" s="665">
        <v>10.711641926394352</v>
      </c>
      <c r="AG212" s="285">
        <f>INDEX(Калькулятор!$H$54:$BF$54,MATCH(AB212,Калькулятор!$H$41:$BF$41,0))</f>
        <v>513.76602447300002</v>
      </c>
      <c r="AH212" s="672">
        <v>17067.518489243543</v>
      </c>
      <c r="AI212" s="672">
        <v>13280.109723230777</v>
      </c>
      <c r="AJ212" s="673">
        <f t="shared" si="44"/>
        <v>30347.628212474319</v>
      </c>
      <c r="AK212" s="3" t="str">
        <f t="shared" si="47"/>
        <v>Wtherm</v>
      </c>
      <c r="AL212" s="4" t="s">
        <v>7</v>
      </c>
      <c r="AM212" s="16" t="s">
        <v>79</v>
      </c>
      <c r="AN212" s="4" t="s">
        <v>7</v>
      </c>
      <c r="AO212" s="4">
        <v>110</v>
      </c>
      <c r="AP212" s="4" t="s">
        <v>7</v>
      </c>
      <c r="AQ212" s="4">
        <v>380</v>
      </c>
      <c r="AR212" s="4" t="s">
        <v>7</v>
      </c>
      <c r="AS212" s="6">
        <v>1000</v>
      </c>
      <c r="AT212" s="4" t="s">
        <v>7</v>
      </c>
      <c r="AU212" s="4">
        <v>4</v>
      </c>
      <c r="AV212" s="15" t="s">
        <v>8</v>
      </c>
      <c r="AW212" s="665">
        <v>11.152593382394354</v>
      </c>
      <c r="AX212" s="285">
        <f>INDEX(Калькулятор!$H$61:$BF$61,MATCH(AS212,Калькулятор!$H$41:$BF$41,0))</f>
        <v>626.78262135537602</v>
      </c>
      <c r="AY212" s="672">
        <v>17652.354160395727</v>
      </c>
      <c r="AZ212" s="672">
        <v>13280.109723230777</v>
      </c>
      <c r="BA212" s="673">
        <f t="shared" si="51"/>
        <v>30932.463883626504</v>
      </c>
      <c r="BB212" s="3" t="str">
        <f t="shared" si="48"/>
        <v>Wtherm</v>
      </c>
      <c r="BC212" s="4" t="s">
        <v>7</v>
      </c>
      <c r="BD212" s="16" t="s">
        <v>79</v>
      </c>
      <c r="BE212" s="4" t="s">
        <v>7</v>
      </c>
      <c r="BF212" s="4">
        <v>140</v>
      </c>
      <c r="BG212" s="4" t="s">
        <v>7</v>
      </c>
      <c r="BH212" s="4">
        <v>380</v>
      </c>
      <c r="BI212" s="4" t="s">
        <v>7</v>
      </c>
      <c r="BJ212" s="6">
        <v>1000</v>
      </c>
      <c r="BK212" s="4" t="s">
        <v>7</v>
      </c>
      <c r="BL212" s="4">
        <v>8</v>
      </c>
      <c r="BM212" s="14" t="s">
        <v>12</v>
      </c>
      <c r="BN212" s="665">
        <v>13.593808685745628</v>
      </c>
      <c r="BO212" s="285">
        <f>INDEX(Калькулятор!$H$68:$BF$68,MATCH(BJ212,Калькулятор!$H$41:$BF$41,0))</f>
        <v>826.03015803283938</v>
      </c>
      <c r="BP212" s="672">
        <v>26555.085084269656</v>
      </c>
      <c r="BQ212" s="672">
        <v>13280.109723230777</v>
      </c>
      <c r="BR212" s="673">
        <f t="shared" si="52"/>
        <v>39835.194807500433</v>
      </c>
      <c r="BS212" s="3" t="str">
        <f t="shared" si="49"/>
        <v>Wtherm</v>
      </c>
      <c r="BT212" s="4" t="s">
        <v>7</v>
      </c>
      <c r="BU212" s="16" t="s">
        <v>79</v>
      </c>
      <c r="BV212" s="4" t="s">
        <v>7</v>
      </c>
      <c r="BW212" s="4">
        <v>180</v>
      </c>
      <c r="BX212" s="4" t="s">
        <v>7</v>
      </c>
      <c r="BY212" s="4">
        <v>380</v>
      </c>
      <c r="BZ212" s="4" t="s">
        <v>7</v>
      </c>
      <c r="CA212" s="6">
        <v>1000</v>
      </c>
      <c r="CB212" s="4" t="s">
        <v>7</v>
      </c>
      <c r="CC212" s="4">
        <v>8</v>
      </c>
      <c r="CD212" s="14" t="s">
        <v>12</v>
      </c>
      <c r="CE212" s="665">
        <v>14.475711597745629</v>
      </c>
      <c r="CF212" s="285">
        <f>INDEX(Калькулятор!$H$82:$BF$82,MATCH(CA212,Калькулятор!$H$41:$BF$41,0))</f>
        <v>945.86873018268159</v>
      </c>
      <c r="CG212" s="672">
        <v>27694.568926574015</v>
      </c>
      <c r="CH212" s="672">
        <v>13280.109723230777</v>
      </c>
      <c r="CI212" s="673">
        <f t="shared" si="53"/>
        <v>40974.678649804788</v>
      </c>
    </row>
    <row r="213" spans="2:87" ht="16.5" thickBot="1" x14ac:dyDescent="0.3">
      <c r="B213" s="846"/>
      <c r="C213" s="3" t="str">
        <f t="shared" si="45"/>
        <v>Wtherm</v>
      </c>
      <c r="D213" s="4" t="s">
        <v>7</v>
      </c>
      <c r="E213" s="16" t="s">
        <v>79</v>
      </c>
      <c r="F213" s="4" t="s">
        <v>7</v>
      </c>
      <c r="G213" s="4">
        <v>75</v>
      </c>
      <c r="H213" s="4" t="s">
        <v>7</v>
      </c>
      <c r="I213" s="4">
        <v>380</v>
      </c>
      <c r="J213" s="4" t="s">
        <v>7</v>
      </c>
      <c r="K213" s="6">
        <v>1050</v>
      </c>
      <c r="L213" s="4" t="s">
        <v>7</v>
      </c>
      <c r="M213" s="4">
        <v>4</v>
      </c>
      <c r="N213" s="15" t="s">
        <v>8</v>
      </c>
      <c r="O213" s="665">
        <v>10.824027181991358</v>
      </c>
      <c r="P213" s="285">
        <f>INDEX(Калькулятор!$H$47:$BF$47,MATCH(K213,Калькулятор!$H$41:$BF$41,0))</f>
        <v>403.74101128367994</v>
      </c>
      <c r="Q213" s="672">
        <v>17383.62401076873</v>
      </c>
      <c r="R213" s="672">
        <v>13863.358876692311</v>
      </c>
      <c r="S213" s="673">
        <f t="shared" si="50"/>
        <v>31246.982887461039</v>
      </c>
      <c r="T213" s="3" t="str">
        <f t="shared" si="46"/>
        <v>Wtherm</v>
      </c>
      <c r="U213" s="4" t="s">
        <v>7</v>
      </c>
      <c r="V213" s="16" t="s">
        <v>79</v>
      </c>
      <c r="W213" s="4" t="s">
        <v>7</v>
      </c>
      <c r="X213" s="4">
        <v>90</v>
      </c>
      <c r="Y213" s="4" t="s">
        <v>7</v>
      </c>
      <c r="Z213" s="4">
        <v>380</v>
      </c>
      <c r="AA213" s="4" t="s">
        <v>7</v>
      </c>
      <c r="AB213" s="6">
        <v>1050</v>
      </c>
      <c r="AC213" s="4" t="s">
        <v>7</v>
      </c>
      <c r="AD213" s="4">
        <v>4</v>
      </c>
      <c r="AE213" s="15" t="s">
        <v>8</v>
      </c>
      <c r="AF213" s="665">
        <v>11.164254973991357</v>
      </c>
      <c r="AG213" s="285">
        <f>INDEX(Калькулятор!$H$54:$BF$54,MATCH(AB213,Калькулятор!$H$41:$BF$41,0))</f>
        <v>553.28648789399995</v>
      </c>
      <c r="AH213" s="672">
        <v>17811.538204495366</v>
      </c>
      <c r="AI213" s="672">
        <v>13863.358876692311</v>
      </c>
      <c r="AJ213" s="673">
        <f t="shared" si="44"/>
        <v>31674.897081187679</v>
      </c>
      <c r="AK213" s="3" t="str">
        <f t="shared" si="47"/>
        <v>Wtherm</v>
      </c>
      <c r="AL213" s="4" t="s">
        <v>7</v>
      </c>
      <c r="AM213" s="16" t="s">
        <v>79</v>
      </c>
      <c r="AN213" s="4" t="s">
        <v>7</v>
      </c>
      <c r="AO213" s="4">
        <v>110</v>
      </c>
      <c r="AP213" s="4" t="s">
        <v>7</v>
      </c>
      <c r="AQ213" s="4">
        <v>380</v>
      </c>
      <c r="AR213" s="4" t="s">
        <v>7</v>
      </c>
      <c r="AS213" s="6">
        <v>1050</v>
      </c>
      <c r="AT213" s="4" t="s">
        <v>7</v>
      </c>
      <c r="AU213" s="4">
        <v>4</v>
      </c>
      <c r="AV213" s="15" t="s">
        <v>8</v>
      </c>
      <c r="AW213" s="665">
        <v>11.617892029991358</v>
      </c>
      <c r="AX213" s="285">
        <f>INDEX(Калькулятор!$H$61:$BF$61,MATCH(AS213,Калькулятор!$H$41:$BF$41,0))</f>
        <v>674.99666915194337</v>
      </c>
      <c r="AY213" s="672">
        <v>18412.277962797547</v>
      </c>
      <c r="AZ213" s="672">
        <v>13863.358876692311</v>
      </c>
      <c r="BA213" s="673">
        <f t="shared" si="51"/>
        <v>32275.63683948986</v>
      </c>
      <c r="BB213" s="3" t="str">
        <f t="shared" si="48"/>
        <v>Wtherm</v>
      </c>
      <c r="BC213" s="4" t="s">
        <v>7</v>
      </c>
      <c r="BD213" s="16" t="s">
        <v>79</v>
      </c>
      <c r="BE213" s="4" t="s">
        <v>7</v>
      </c>
      <c r="BF213" s="4">
        <v>140</v>
      </c>
      <c r="BG213" s="4" t="s">
        <v>7</v>
      </c>
      <c r="BH213" s="4">
        <v>380</v>
      </c>
      <c r="BI213" s="4" t="s">
        <v>7</v>
      </c>
      <c r="BJ213" s="6">
        <v>1050</v>
      </c>
      <c r="BK213" s="4" t="s">
        <v>7</v>
      </c>
      <c r="BL213" s="4">
        <v>8</v>
      </c>
      <c r="BM213" s="14" t="s">
        <v>12</v>
      </c>
      <c r="BN213" s="665">
        <v>14.189876080493484</v>
      </c>
      <c r="BO213" s="285">
        <f>INDEX(Калькулятор!$H$68:$BF$68,MATCH(BJ213,Калькулятор!$H$41:$BF$41,0))</f>
        <v>889.57093941998073</v>
      </c>
      <c r="BP213" s="672">
        <v>27837.043893189963</v>
      </c>
      <c r="BQ213" s="672">
        <v>13863.358876692311</v>
      </c>
      <c r="BR213" s="673">
        <f t="shared" si="52"/>
        <v>41700.402769882276</v>
      </c>
      <c r="BS213" s="3" t="str">
        <f t="shared" si="49"/>
        <v>Wtherm</v>
      </c>
      <c r="BT213" s="4" t="s">
        <v>7</v>
      </c>
      <c r="BU213" s="16" t="s">
        <v>79</v>
      </c>
      <c r="BV213" s="4" t="s">
        <v>7</v>
      </c>
      <c r="BW213" s="4">
        <v>180</v>
      </c>
      <c r="BX213" s="4" t="s">
        <v>7</v>
      </c>
      <c r="BY213" s="4">
        <v>380</v>
      </c>
      <c r="BZ213" s="4" t="s">
        <v>7</v>
      </c>
      <c r="CA213" s="6">
        <v>1050</v>
      </c>
      <c r="CB213" s="4" t="s">
        <v>7</v>
      </c>
      <c r="CC213" s="4">
        <v>8</v>
      </c>
      <c r="CD213" s="14" t="s">
        <v>12</v>
      </c>
      <c r="CE213" s="665">
        <v>15.097150192493483</v>
      </c>
      <c r="CF213" s="285">
        <f>INDEX(Калькулятор!$H$82:$BF$82,MATCH(CA213,Калькулятор!$H$41:$BF$41,0))</f>
        <v>1018.627863273657</v>
      </c>
      <c r="CG213" s="672">
        <v>29008.335909794325</v>
      </c>
      <c r="CH213" s="672">
        <v>13863.358876692311</v>
      </c>
      <c r="CI213" s="673">
        <f t="shared" si="53"/>
        <v>42871.694786486638</v>
      </c>
    </row>
    <row r="214" spans="2:87" ht="16.5" thickBot="1" x14ac:dyDescent="0.3">
      <c r="B214" s="846"/>
      <c r="C214" s="3" t="str">
        <f t="shared" si="45"/>
        <v>Wtherm</v>
      </c>
      <c r="D214" s="7" t="s">
        <v>7</v>
      </c>
      <c r="E214" s="16" t="s">
        <v>79</v>
      </c>
      <c r="F214" s="7" t="s">
        <v>7</v>
      </c>
      <c r="G214" s="4">
        <v>75</v>
      </c>
      <c r="H214" s="7" t="s">
        <v>7</v>
      </c>
      <c r="I214" s="4">
        <v>380</v>
      </c>
      <c r="J214" s="7" t="s">
        <v>7</v>
      </c>
      <c r="K214" s="6">
        <v>1100</v>
      </c>
      <c r="L214" s="7" t="s">
        <v>7</v>
      </c>
      <c r="M214" s="4">
        <v>4</v>
      </c>
      <c r="N214" s="15" t="s">
        <v>8</v>
      </c>
      <c r="O214" s="665">
        <v>11.267126029588363</v>
      </c>
      <c r="P214" s="285">
        <f>INDEX(Калькулятор!$H$47:$BF$47,MATCH(K214,Калькулятор!$H$41:$BF$41,0))</f>
        <v>432.57965494679991</v>
      </c>
      <c r="Q214" s="672">
        <v>18115.715660658054</v>
      </c>
      <c r="R214" s="672">
        <v>14446.608030153851</v>
      </c>
      <c r="S214" s="673">
        <f t="shared" si="50"/>
        <v>32562.323690811907</v>
      </c>
      <c r="T214" s="3" t="str">
        <f t="shared" si="46"/>
        <v>Wtherm</v>
      </c>
      <c r="U214" s="7" t="s">
        <v>7</v>
      </c>
      <c r="V214" s="16" t="s">
        <v>79</v>
      </c>
      <c r="W214" s="7" t="s">
        <v>7</v>
      </c>
      <c r="X214" s="4">
        <v>90</v>
      </c>
      <c r="Y214" s="7" t="s">
        <v>7</v>
      </c>
      <c r="Z214" s="4">
        <v>380</v>
      </c>
      <c r="AA214" s="7" t="s">
        <v>7</v>
      </c>
      <c r="AB214" s="6">
        <v>1100</v>
      </c>
      <c r="AC214" s="7" t="s">
        <v>7</v>
      </c>
      <c r="AD214" s="4">
        <v>4</v>
      </c>
      <c r="AE214" s="15" t="s">
        <v>8</v>
      </c>
      <c r="AF214" s="665">
        <v>11.616868021588362</v>
      </c>
      <c r="AG214" s="285">
        <f>INDEX(Калькулятор!$H$54:$BF$54,MATCH(AB214,Калькулятор!$H$41:$BF$41,0))</f>
        <v>592.80695131499999</v>
      </c>
      <c r="AH214" s="672">
        <v>18555.557919747189</v>
      </c>
      <c r="AI214" s="672">
        <v>14446.608030153851</v>
      </c>
      <c r="AJ214" s="673">
        <f t="shared" si="44"/>
        <v>33002.165949901042</v>
      </c>
      <c r="AK214" s="3" t="str">
        <f t="shared" si="47"/>
        <v>Wtherm</v>
      </c>
      <c r="AL214" s="7" t="s">
        <v>7</v>
      </c>
      <c r="AM214" s="16" t="s">
        <v>79</v>
      </c>
      <c r="AN214" s="7" t="s">
        <v>7</v>
      </c>
      <c r="AO214" s="4">
        <v>110</v>
      </c>
      <c r="AP214" s="7" t="s">
        <v>7</v>
      </c>
      <c r="AQ214" s="4">
        <v>380</v>
      </c>
      <c r="AR214" s="7" t="s">
        <v>7</v>
      </c>
      <c r="AS214" s="6">
        <v>1100</v>
      </c>
      <c r="AT214" s="7" t="s">
        <v>7</v>
      </c>
      <c r="AU214" s="4">
        <v>4</v>
      </c>
      <c r="AV214" s="15" t="s">
        <v>8</v>
      </c>
      <c r="AW214" s="665">
        <v>12.083190677588364</v>
      </c>
      <c r="AX214" s="285">
        <f>INDEX(Калькулятор!$H$61:$BF$61,MATCH(AS214,Калькулятор!$H$41:$BF$41,0))</f>
        <v>723.21071694851082</v>
      </c>
      <c r="AY214" s="672">
        <v>19172.20176519937</v>
      </c>
      <c r="AZ214" s="672">
        <v>14446.608030153851</v>
      </c>
      <c r="BA214" s="673">
        <f t="shared" si="51"/>
        <v>33618.80979535322</v>
      </c>
      <c r="BB214" s="3" t="str">
        <f t="shared" si="48"/>
        <v>Wtherm</v>
      </c>
      <c r="BC214" s="7" t="s">
        <v>7</v>
      </c>
      <c r="BD214" s="16" t="s">
        <v>79</v>
      </c>
      <c r="BE214" s="7" t="s">
        <v>7</v>
      </c>
      <c r="BF214" s="4">
        <v>140</v>
      </c>
      <c r="BG214" s="7" t="s">
        <v>7</v>
      </c>
      <c r="BH214" s="4">
        <v>380</v>
      </c>
      <c r="BI214" s="7" t="s">
        <v>7</v>
      </c>
      <c r="BJ214" s="6">
        <v>1100</v>
      </c>
      <c r="BK214" s="7" t="s">
        <v>7</v>
      </c>
      <c r="BL214" s="4">
        <v>8</v>
      </c>
      <c r="BM214" s="14" t="s">
        <v>12</v>
      </c>
      <c r="BN214" s="665">
        <v>14.785943475241341</v>
      </c>
      <c r="BO214" s="285">
        <f>INDEX(Калькулятор!$H$68:$BF$68,MATCH(BJ214,Калькулятор!$H$41:$BF$41,0))</f>
        <v>953.11172080712231</v>
      </c>
      <c r="BP214" s="672">
        <v>29119.002702110269</v>
      </c>
      <c r="BQ214" s="672">
        <v>14446.608030153851</v>
      </c>
      <c r="BR214" s="673">
        <f t="shared" si="52"/>
        <v>43565.610732264118</v>
      </c>
      <c r="BS214" s="3" t="str">
        <f t="shared" si="49"/>
        <v>Wtherm</v>
      </c>
      <c r="BT214" s="7" t="s">
        <v>7</v>
      </c>
      <c r="BU214" s="16" t="s">
        <v>79</v>
      </c>
      <c r="BV214" s="7" t="s">
        <v>7</v>
      </c>
      <c r="BW214" s="4">
        <v>180</v>
      </c>
      <c r="BX214" s="7" t="s">
        <v>7</v>
      </c>
      <c r="BY214" s="4">
        <v>380</v>
      </c>
      <c r="BZ214" s="7" t="s">
        <v>7</v>
      </c>
      <c r="CA214" s="6">
        <v>1100</v>
      </c>
      <c r="CB214" s="7" t="s">
        <v>7</v>
      </c>
      <c r="CC214" s="4">
        <v>8</v>
      </c>
      <c r="CD214" s="14" t="s">
        <v>12</v>
      </c>
      <c r="CE214" s="665">
        <v>15.718588787241339</v>
      </c>
      <c r="CF214" s="285">
        <f>INDEX(Калькулятор!$H$82:$BF$82,MATCH(CA214,Калькулятор!$H$41:$BF$41,0))</f>
        <v>1091.3869963646325</v>
      </c>
      <c r="CG214" s="672">
        <v>30322.102893014624</v>
      </c>
      <c r="CH214" s="672">
        <v>14446.608030153851</v>
      </c>
      <c r="CI214" s="673">
        <f t="shared" si="53"/>
        <v>44768.710923168474</v>
      </c>
    </row>
    <row r="215" spans="2:87" ht="16.5" thickBot="1" x14ac:dyDescent="0.3">
      <c r="B215" s="846"/>
      <c r="C215" s="3" t="str">
        <f t="shared" si="45"/>
        <v>Wtherm</v>
      </c>
      <c r="D215" s="4" t="s">
        <v>7</v>
      </c>
      <c r="E215" s="16" t="s">
        <v>79</v>
      </c>
      <c r="F215" s="4" t="s">
        <v>7</v>
      </c>
      <c r="G215" s="4">
        <v>75</v>
      </c>
      <c r="H215" s="4" t="s">
        <v>7</v>
      </c>
      <c r="I215" s="4">
        <v>380</v>
      </c>
      <c r="J215" s="4" t="s">
        <v>7</v>
      </c>
      <c r="K215" s="6">
        <v>1150</v>
      </c>
      <c r="L215" s="4" t="s">
        <v>7</v>
      </c>
      <c r="M215" s="4">
        <v>4</v>
      </c>
      <c r="N215" s="15" t="s">
        <v>8</v>
      </c>
      <c r="O215" s="665">
        <v>11.74133287718537</v>
      </c>
      <c r="P215" s="285">
        <f>INDEX(Калькулятор!$H$47:$BF$47,MATCH(K215,Калькулятор!$H$41:$BF$41,0))</f>
        <v>461.41829860991993</v>
      </c>
      <c r="Q215" s="672">
        <v>18847.807310547374</v>
      </c>
      <c r="R215" s="672">
        <v>15259.857183615386</v>
      </c>
      <c r="S215" s="673">
        <f t="shared" si="50"/>
        <v>34107.66449416276</v>
      </c>
      <c r="T215" s="3" t="str">
        <f t="shared" si="46"/>
        <v>Wtherm</v>
      </c>
      <c r="U215" s="4" t="s">
        <v>7</v>
      </c>
      <c r="V215" s="16" t="s">
        <v>79</v>
      </c>
      <c r="W215" s="4" t="s">
        <v>7</v>
      </c>
      <c r="X215" s="4">
        <v>90</v>
      </c>
      <c r="Y215" s="4" t="s">
        <v>7</v>
      </c>
      <c r="Z215" s="4">
        <v>380</v>
      </c>
      <c r="AA215" s="4" t="s">
        <v>7</v>
      </c>
      <c r="AB215" s="6">
        <v>1150</v>
      </c>
      <c r="AC215" s="4" t="s">
        <v>7</v>
      </c>
      <c r="AD215" s="4">
        <v>4</v>
      </c>
      <c r="AE215" s="15" t="s">
        <v>8</v>
      </c>
      <c r="AF215" s="665">
        <v>12.100589069185368</v>
      </c>
      <c r="AG215" s="285">
        <f>INDEX(Калькулятор!$H$54:$BF$54,MATCH(AB215,Калькулятор!$H$41:$BF$41,0))</f>
        <v>632.32741473600004</v>
      </c>
      <c r="AH215" s="672">
        <v>19299.577634999005</v>
      </c>
      <c r="AI215" s="672">
        <v>15259.857183615386</v>
      </c>
      <c r="AJ215" s="673">
        <f t="shared" si="44"/>
        <v>34559.434818614391</v>
      </c>
      <c r="AK215" s="3" t="str">
        <f t="shared" si="47"/>
        <v>Wtherm</v>
      </c>
      <c r="AL215" s="4" t="s">
        <v>7</v>
      </c>
      <c r="AM215" s="16" t="s">
        <v>79</v>
      </c>
      <c r="AN215" s="4" t="s">
        <v>7</v>
      </c>
      <c r="AO215" s="4">
        <v>110</v>
      </c>
      <c r="AP215" s="4" t="s">
        <v>7</v>
      </c>
      <c r="AQ215" s="4">
        <v>380</v>
      </c>
      <c r="AR215" s="4" t="s">
        <v>7</v>
      </c>
      <c r="AS215" s="6">
        <v>1150</v>
      </c>
      <c r="AT215" s="4" t="s">
        <v>7</v>
      </c>
      <c r="AU215" s="4">
        <v>4</v>
      </c>
      <c r="AV215" s="15" t="s">
        <v>8</v>
      </c>
      <c r="AW215" s="665">
        <v>12.579597325185368</v>
      </c>
      <c r="AX215" s="285">
        <f>INDEX(Калькулятор!$H$61:$BF$61,MATCH(AS215,Калькулятор!$H$41:$BF$41,0))</f>
        <v>771.42476474507828</v>
      </c>
      <c r="AY215" s="672">
        <v>19932.125567601193</v>
      </c>
      <c r="AZ215" s="672">
        <v>15259.857183615386</v>
      </c>
      <c r="BA215" s="673">
        <f t="shared" si="51"/>
        <v>35191.982751216579</v>
      </c>
      <c r="BB215" s="3" t="str">
        <f t="shared" si="48"/>
        <v>Wtherm</v>
      </c>
      <c r="BC215" s="4" t="s">
        <v>7</v>
      </c>
      <c r="BD215" s="16" t="s">
        <v>79</v>
      </c>
      <c r="BE215" s="4" t="s">
        <v>7</v>
      </c>
      <c r="BF215" s="4">
        <v>140</v>
      </c>
      <c r="BG215" s="4" t="s">
        <v>7</v>
      </c>
      <c r="BH215" s="4">
        <v>380</v>
      </c>
      <c r="BI215" s="4" t="s">
        <v>7</v>
      </c>
      <c r="BJ215" s="6">
        <v>1150</v>
      </c>
      <c r="BK215" s="4" t="s">
        <v>7</v>
      </c>
      <c r="BL215" s="4">
        <v>8</v>
      </c>
      <c r="BM215" s="14" t="s">
        <v>12</v>
      </c>
      <c r="BN215" s="665">
        <v>15.413118869989194</v>
      </c>
      <c r="BO215" s="285">
        <f>INDEX(Калькулятор!$H$68:$BF$68,MATCH(BJ215,Калькулятор!$H$41:$BF$41,0))</f>
        <v>1016.6525021942639</v>
      </c>
      <c r="BP215" s="672">
        <v>30400.961511030571</v>
      </c>
      <c r="BQ215" s="672">
        <v>15259.857183615386</v>
      </c>
      <c r="BR215" s="673">
        <f t="shared" si="52"/>
        <v>45660.818694645961</v>
      </c>
      <c r="BS215" s="3" t="str">
        <f t="shared" si="49"/>
        <v>Wtherm</v>
      </c>
      <c r="BT215" s="4" t="s">
        <v>7</v>
      </c>
      <c r="BU215" s="16" t="s">
        <v>79</v>
      </c>
      <c r="BV215" s="4" t="s">
        <v>7</v>
      </c>
      <c r="BW215" s="4">
        <v>180</v>
      </c>
      <c r="BX215" s="4" t="s">
        <v>7</v>
      </c>
      <c r="BY215" s="4">
        <v>380</v>
      </c>
      <c r="BZ215" s="4" t="s">
        <v>7</v>
      </c>
      <c r="CA215" s="6">
        <v>1150</v>
      </c>
      <c r="CB215" s="4" t="s">
        <v>7</v>
      </c>
      <c r="CC215" s="4">
        <v>8</v>
      </c>
      <c r="CD215" s="14" t="s">
        <v>12</v>
      </c>
      <c r="CE215" s="665">
        <v>16.371135381989198</v>
      </c>
      <c r="CF215" s="285">
        <f>INDEX(Калькулятор!$H$82:$BF$82,MATCH(CA215,Калькулятор!$H$41:$BF$41,0))</f>
        <v>1164.1461294556082</v>
      </c>
      <c r="CG215" s="672">
        <v>31635.86987623493</v>
      </c>
      <c r="CH215" s="672">
        <v>15259.857183615386</v>
      </c>
      <c r="CI215" s="673">
        <f t="shared" si="53"/>
        <v>46895.727059850316</v>
      </c>
    </row>
    <row r="216" spans="2:87" ht="16.5" thickBot="1" x14ac:dyDescent="0.3">
      <c r="B216" s="846"/>
      <c r="C216" s="3" t="str">
        <f t="shared" si="45"/>
        <v>Wtherm</v>
      </c>
      <c r="D216" s="4" t="s">
        <v>7</v>
      </c>
      <c r="E216" s="16" t="s">
        <v>79</v>
      </c>
      <c r="F216" s="4" t="s">
        <v>7</v>
      </c>
      <c r="G216" s="4">
        <v>75</v>
      </c>
      <c r="H216" s="4" t="s">
        <v>7</v>
      </c>
      <c r="I216" s="4">
        <v>380</v>
      </c>
      <c r="J216" s="4" t="s">
        <v>7</v>
      </c>
      <c r="K216" s="6">
        <v>1200</v>
      </c>
      <c r="L216" s="4" t="s">
        <v>7</v>
      </c>
      <c r="M216" s="4">
        <v>4</v>
      </c>
      <c r="N216" s="15" t="s">
        <v>8</v>
      </c>
      <c r="O216" s="665">
        <v>12.184431724782371</v>
      </c>
      <c r="P216" s="285">
        <f>INDEX(Калькулятор!$H$47:$BF$47,MATCH(K216,Калькулятор!$H$41:$BF$41,0))</f>
        <v>490.2569422730399</v>
      </c>
      <c r="Q216" s="672">
        <v>19579.898960436691</v>
      </c>
      <c r="R216" s="672">
        <v>15843.106337076926</v>
      </c>
      <c r="S216" s="673">
        <f t="shared" si="50"/>
        <v>35423.00529751362</v>
      </c>
      <c r="T216" s="3" t="str">
        <f t="shared" si="46"/>
        <v>Wtherm</v>
      </c>
      <c r="U216" s="4" t="s">
        <v>7</v>
      </c>
      <c r="V216" s="16" t="s">
        <v>79</v>
      </c>
      <c r="W216" s="4" t="s">
        <v>7</v>
      </c>
      <c r="X216" s="4">
        <v>90</v>
      </c>
      <c r="Y216" s="4" t="s">
        <v>7</v>
      </c>
      <c r="Z216" s="4">
        <v>380</v>
      </c>
      <c r="AA216" s="4" t="s">
        <v>7</v>
      </c>
      <c r="AB216" s="6">
        <v>1200</v>
      </c>
      <c r="AC216" s="4" t="s">
        <v>7</v>
      </c>
      <c r="AD216" s="4">
        <v>4</v>
      </c>
      <c r="AE216" s="15" t="s">
        <v>8</v>
      </c>
      <c r="AF216" s="665">
        <v>12.553202116782373</v>
      </c>
      <c r="AG216" s="285">
        <f>INDEX(Калькулятор!$H$54:$BF$54,MATCH(AB216,Калькулятор!$H$41:$BF$41,0))</f>
        <v>671.84787815699997</v>
      </c>
      <c r="AH216" s="672">
        <v>20043.597350250824</v>
      </c>
      <c r="AI216" s="672">
        <v>15843.106337076926</v>
      </c>
      <c r="AJ216" s="673">
        <f t="shared" si="44"/>
        <v>35886.703687327754</v>
      </c>
      <c r="AK216" s="3" t="str">
        <f t="shared" si="47"/>
        <v>Wtherm</v>
      </c>
      <c r="AL216" s="4" t="s">
        <v>7</v>
      </c>
      <c r="AM216" s="16" t="s">
        <v>79</v>
      </c>
      <c r="AN216" s="4" t="s">
        <v>7</v>
      </c>
      <c r="AO216" s="4">
        <v>110</v>
      </c>
      <c r="AP216" s="4" t="s">
        <v>7</v>
      </c>
      <c r="AQ216" s="4">
        <v>380</v>
      </c>
      <c r="AR216" s="4" t="s">
        <v>7</v>
      </c>
      <c r="AS216" s="6">
        <v>1200</v>
      </c>
      <c r="AT216" s="4" t="s">
        <v>7</v>
      </c>
      <c r="AU216" s="4">
        <v>4</v>
      </c>
      <c r="AV216" s="15" t="s">
        <v>8</v>
      </c>
      <c r="AW216" s="665">
        <v>13.044895972782371</v>
      </c>
      <c r="AX216" s="285">
        <f>INDEX(Калькулятор!$H$61:$BF$61,MATCH(AS216,Калькулятор!$H$41:$BF$41,0))</f>
        <v>819.63881254164562</v>
      </c>
      <c r="AY216" s="672">
        <v>20692.049370003009</v>
      </c>
      <c r="AZ216" s="672">
        <v>15843.106337076926</v>
      </c>
      <c r="BA216" s="673">
        <f t="shared" si="51"/>
        <v>36535.155707079932</v>
      </c>
      <c r="BB216" s="3" t="str">
        <f t="shared" si="48"/>
        <v>Wtherm</v>
      </c>
      <c r="BC216" s="4" t="s">
        <v>7</v>
      </c>
      <c r="BD216" s="16" t="s">
        <v>79</v>
      </c>
      <c r="BE216" s="4" t="s">
        <v>7</v>
      </c>
      <c r="BF216" s="4">
        <v>140</v>
      </c>
      <c r="BG216" s="4" t="s">
        <v>7</v>
      </c>
      <c r="BH216" s="4">
        <v>380</v>
      </c>
      <c r="BI216" s="4" t="s">
        <v>7</v>
      </c>
      <c r="BJ216" s="6">
        <v>1200</v>
      </c>
      <c r="BK216" s="4" t="s">
        <v>7</v>
      </c>
      <c r="BL216" s="4">
        <v>8</v>
      </c>
      <c r="BM216" s="14" t="s">
        <v>12</v>
      </c>
      <c r="BN216" s="665">
        <v>16.00918626473705</v>
      </c>
      <c r="BO216" s="285">
        <f>INDEX(Калькулятор!$H$68:$BF$68,MATCH(BJ216,Калькулятор!$H$41:$BF$41,0))</f>
        <v>1080.1932835814052</v>
      </c>
      <c r="BP216" s="672">
        <v>31682.920319950863</v>
      </c>
      <c r="BQ216" s="672">
        <v>15843.106337076926</v>
      </c>
      <c r="BR216" s="673">
        <f t="shared" si="52"/>
        <v>47526.026657027789</v>
      </c>
      <c r="BS216" s="3" t="str">
        <f t="shared" si="49"/>
        <v>Wtherm</v>
      </c>
      <c r="BT216" s="4" t="s">
        <v>7</v>
      </c>
      <c r="BU216" s="16" t="s">
        <v>79</v>
      </c>
      <c r="BV216" s="4" t="s">
        <v>7</v>
      </c>
      <c r="BW216" s="4">
        <v>180</v>
      </c>
      <c r="BX216" s="4" t="s">
        <v>7</v>
      </c>
      <c r="BY216" s="4">
        <v>380</v>
      </c>
      <c r="BZ216" s="4" t="s">
        <v>7</v>
      </c>
      <c r="CA216" s="6">
        <v>1200</v>
      </c>
      <c r="CB216" s="4" t="s">
        <v>7</v>
      </c>
      <c r="CC216" s="4">
        <v>8</v>
      </c>
      <c r="CD216" s="14" t="s">
        <v>12</v>
      </c>
      <c r="CE216" s="665">
        <v>16.992573976737052</v>
      </c>
      <c r="CF216" s="285">
        <f>INDEX(Калькулятор!$H$82:$BF$82,MATCH(CA216,Калькулятор!$H$41:$BF$41,0))</f>
        <v>1236.9052625465836</v>
      </c>
      <c r="CG216" s="672">
        <v>32949.636859455233</v>
      </c>
      <c r="CH216" s="672">
        <v>15843.106337076926</v>
      </c>
      <c r="CI216" s="673">
        <f t="shared" si="53"/>
        <v>48792.743196532159</v>
      </c>
    </row>
    <row r="217" spans="2:87" ht="16.5" thickBot="1" x14ac:dyDescent="0.3">
      <c r="B217" s="846"/>
      <c r="C217" s="3" t="str">
        <f t="shared" si="45"/>
        <v>Wtherm</v>
      </c>
      <c r="D217" s="4" t="s">
        <v>7</v>
      </c>
      <c r="E217" s="16" t="s">
        <v>79</v>
      </c>
      <c r="F217" s="4" t="s">
        <v>7</v>
      </c>
      <c r="G217" s="4">
        <v>75</v>
      </c>
      <c r="H217" s="4" t="s">
        <v>7</v>
      </c>
      <c r="I217" s="4">
        <v>380</v>
      </c>
      <c r="J217" s="4" t="s">
        <v>7</v>
      </c>
      <c r="K217" s="6">
        <v>1250</v>
      </c>
      <c r="L217" s="4" t="s">
        <v>7</v>
      </c>
      <c r="M217" s="4">
        <v>4</v>
      </c>
      <c r="N217" s="15" t="s">
        <v>8</v>
      </c>
      <c r="O217" s="665">
        <v>12.627530572379376</v>
      </c>
      <c r="P217" s="285">
        <f>INDEX(Калькулятор!$H$47:$BF$47,MATCH(K217,Калькулятор!$H$41:$BF$41,0))</f>
        <v>519.09558593615998</v>
      </c>
      <c r="Q217" s="672">
        <v>20311.990610326011</v>
      </c>
      <c r="R217" s="672">
        <v>16426.355490538463</v>
      </c>
      <c r="S217" s="673">
        <f t="shared" si="50"/>
        <v>36738.346100864474</v>
      </c>
      <c r="T217" s="3" t="str">
        <f t="shared" si="46"/>
        <v>Wtherm</v>
      </c>
      <c r="U217" s="4" t="s">
        <v>7</v>
      </c>
      <c r="V217" s="16" t="s">
        <v>79</v>
      </c>
      <c r="W217" s="4" t="s">
        <v>7</v>
      </c>
      <c r="X217" s="4">
        <v>90</v>
      </c>
      <c r="Y217" s="4" t="s">
        <v>7</v>
      </c>
      <c r="Z217" s="4">
        <v>380</v>
      </c>
      <c r="AA217" s="4" t="s">
        <v>7</v>
      </c>
      <c r="AB217" s="6">
        <v>1250</v>
      </c>
      <c r="AC217" s="4" t="s">
        <v>7</v>
      </c>
      <c r="AD217" s="4">
        <v>4</v>
      </c>
      <c r="AE217" s="15" t="s">
        <v>8</v>
      </c>
      <c r="AF217" s="665">
        <v>13.005815164379376</v>
      </c>
      <c r="AG217" s="285">
        <f>INDEX(Калькулятор!$H$54:$BF$54,MATCH(AB217,Калькулятор!$H$41:$BF$41,0))</f>
        <v>711.36834157800001</v>
      </c>
      <c r="AH217" s="672">
        <v>20787.617065502644</v>
      </c>
      <c r="AI217" s="672">
        <v>16426.355490538463</v>
      </c>
      <c r="AJ217" s="673">
        <f t="shared" si="44"/>
        <v>37213.972556041103</v>
      </c>
      <c r="AK217" s="3" t="str">
        <f t="shared" si="47"/>
        <v>Wtherm</v>
      </c>
      <c r="AL217" s="4" t="s">
        <v>7</v>
      </c>
      <c r="AM217" s="16" t="s">
        <v>79</v>
      </c>
      <c r="AN217" s="4" t="s">
        <v>7</v>
      </c>
      <c r="AO217" s="4">
        <v>110</v>
      </c>
      <c r="AP217" s="4" t="s">
        <v>7</v>
      </c>
      <c r="AQ217" s="4">
        <v>380</v>
      </c>
      <c r="AR217" s="4" t="s">
        <v>7</v>
      </c>
      <c r="AS217" s="6">
        <v>1250</v>
      </c>
      <c r="AT217" s="4" t="s">
        <v>7</v>
      </c>
      <c r="AU217" s="4">
        <v>4</v>
      </c>
      <c r="AV217" s="15" t="s">
        <v>8</v>
      </c>
      <c r="AW217" s="665">
        <v>13.510194620379377</v>
      </c>
      <c r="AX217" s="285">
        <f>INDEX(Калькулятор!$H$61:$BF$61,MATCH(AS217,Калькулятор!$H$41:$BF$41,0))</f>
        <v>867.85286033821296</v>
      </c>
      <c r="AY217" s="672">
        <v>21451.973172404829</v>
      </c>
      <c r="AZ217" s="672">
        <v>16426.355490538463</v>
      </c>
      <c r="BA217" s="673">
        <f t="shared" si="51"/>
        <v>37878.328662943291</v>
      </c>
      <c r="BB217" s="3" t="str">
        <f t="shared" si="48"/>
        <v>Wtherm</v>
      </c>
      <c r="BC217" s="4" t="s">
        <v>7</v>
      </c>
      <c r="BD217" s="16" t="s">
        <v>79</v>
      </c>
      <c r="BE217" s="4" t="s">
        <v>7</v>
      </c>
      <c r="BF217" s="4">
        <v>140</v>
      </c>
      <c r="BG217" s="4" t="s">
        <v>7</v>
      </c>
      <c r="BH217" s="4">
        <v>380</v>
      </c>
      <c r="BI217" s="4" t="s">
        <v>7</v>
      </c>
      <c r="BJ217" s="6">
        <v>1250</v>
      </c>
      <c r="BK217" s="4" t="s">
        <v>7</v>
      </c>
      <c r="BL217" s="4">
        <v>8</v>
      </c>
      <c r="BM217" s="14" t="s">
        <v>12</v>
      </c>
      <c r="BN217" s="665">
        <v>16.605253659484902</v>
      </c>
      <c r="BO217" s="285">
        <f>INDEX(Калькулятор!$H$68:$BF$68,MATCH(BJ217,Калькулятор!$H$41:$BF$41,0))</f>
        <v>1143.7340649685468</v>
      </c>
      <c r="BP217" s="672">
        <v>32964.879128871165</v>
      </c>
      <c r="BQ217" s="672">
        <v>16426.355490538463</v>
      </c>
      <c r="BR217" s="673">
        <f t="shared" si="52"/>
        <v>49391.234619409632</v>
      </c>
      <c r="BS217" s="3" t="str">
        <f t="shared" si="49"/>
        <v>Wtherm</v>
      </c>
      <c r="BT217" s="4" t="s">
        <v>7</v>
      </c>
      <c r="BU217" s="16" t="s">
        <v>79</v>
      </c>
      <c r="BV217" s="4" t="s">
        <v>7</v>
      </c>
      <c r="BW217" s="4">
        <v>180</v>
      </c>
      <c r="BX217" s="4" t="s">
        <v>7</v>
      </c>
      <c r="BY217" s="4">
        <v>380</v>
      </c>
      <c r="BZ217" s="4" t="s">
        <v>7</v>
      </c>
      <c r="CA217" s="6">
        <v>1250</v>
      </c>
      <c r="CB217" s="4" t="s">
        <v>7</v>
      </c>
      <c r="CC217" s="4">
        <v>8</v>
      </c>
      <c r="CD217" s="14" t="s">
        <v>12</v>
      </c>
      <c r="CE217" s="665">
        <v>17.614012571484906</v>
      </c>
      <c r="CF217" s="285">
        <f>INDEX(Калькулятор!$H$82:$BF$82,MATCH(CA217,Калькулятор!$H$41:$BF$41,0))</f>
        <v>1309.664395637559</v>
      </c>
      <c r="CG217" s="672">
        <v>34263.403842675536</v>
      </c>
      <c r="CH217" s="672">
        <v>16426.355490538463</v>
      </c>
      <c r="CI217" s="673">
        <f t="shared" si="53"/>
        <v>50689.759333213995</v>
      </c>
    </row>
    <row r="218" spans="2:87" ht="16.5" thickBot="1" x14ac:dyDescent="0.3">
      <c r="B218" s="846"/>
      <c r="C218" s="3" t="str">
        <f t="shared" si="45"/>
        <v>Wtherm</v>
      </c>
      <c r="D218" s="4" t="s">
        <v>7</v>
      </c>
      <c r="E218" s="16" t="s">
        <v>79</v>
      </c>
      <c r="F218" s="4" t="s">
        <v>7</v>
      </c>
      <c r="G218" s="4">
        <v>75</v>
      </c>
      <c r="H218" s="4" t="s">
        <v>7</v>
      </c>
      <c r="I218" s="4">
        <v>380</v>
      </c>
      <c r="J218" s="4" t="s">
        <v>7</v>
      </c>
      <c r="K218" s="6">
        <v>1300</v>
      </c>
      <c r="L218" s="4" t="s">
        <v>7</v>
      </c>
      <c r="M218" s="4">
        <v>4</v>
      </c>
      <c r="N218" s="15" t="s">
        <v>8</v>
      </c>
      <c r="O218" s="665">
        <v>13.070629419976381</v>
      </c>
      <c r="P218" s="285">
        <f>INDEX(Калькулятор!$H$47:$BF$47,MATCH(K218,Калькулятор!$H$41:$BF$41,0))</f>
        <v>547.93422959927989</v>
      </c>
      <c r="Q218" s="672">
        <v>21044.082260215328</v>
      </c>
      <c r="R218" s="672">
        <v>17009.604644000003</v>
      </c>
      <c r="S218" s="673">
        <f t="shared" si="50"/>
        <v>38053.686904215327</v>
      </c>
      <c r="T218" s="3" t="str">
        <f t="shared" si="46"/>
        <v>Wtherm</v>
      </c>
      <c r="U218" s="4" t="s">
        <v>7</v>
      </c>
      <c r="V218" s="16" t="s">
        <v>79</v>
      </c>
      <c r="W218" s="4" t="s">
        <v>7</v>
      </c>
      <c r="X218" s="4">
        <v>90</v>
      </c>
      <c r="Y218" s="4" t="s">
        <v>7</v>
      </c>
      <c r="Z218" s="4">
        <v>380</v>
      </c>
      <c r="AA218" s="4" t="s">
        <v>7</v>
      </c>
      <c r="AB218" s="6">
        <v>1300</v>
      </c>
      <c r="AC218" s="4" t="s">
        <v>7</v>
      </c>
      <c r="AD218" s="4">
        <v>4</v>
      </c>
      <c r="AE218" s="15" t="s">
        <v>8</v>
      </c>
      <c r="AF218" s="665">
        <v>13.458428211976379</v>
      </c>
      <c r="AG218" s="285">
        <f>INDEX(Калькулятор!$H$54:$BF$54,MATCH(AB218,Калькулятор!$H$41:$BF$41,0))</f>
        <v>750.88880499899994</v>
      </c>
      <c r="AH218" s="672">
        <v>21531.636780754467</v>
      </c>
      <c r="AI218" s="672">
        <v>17009.604644000003</v>
      </c>
      <c r="AJ218" s="673">
        <f t="shared" si="44"/>
        <v>38541.241424754466</v>
      </c>
      <c r="AK218" s="3" t="str">
        <f t="shared" si="47"/>
        <v>Wtherm</v>
      </c>
      <c r="AL218" s="4" t="s">
        <v>7</v>
      </c>
      <c r="AM218" s="16" t="s">
        <v>79</v>
      </c>
      <c r="AN218" s="4" t="s">
        <v>7</v>
      </c>
      <c r="AO218" s="4">
        <v>110</v>
      </c>
      <c r="AP218" s="4" t="s">
        <v>7</v>
      </c>
      <c r="AQ218" s="4">
        <v>380</v>
      </c>
      <c r="AR218" s="4" t="s">
        <v>7</v>
      </c>
      <c r="AS218" s="6">
        <v>1300</v>
      </c>
      <c r="AT218" s="4" t="s">
        <v>7</v>
      </c>
      <c r="AU218" s="4">
        <v>4</v>
      </c>
      <c r="AV218" s="15" t="s">
        <v>8</v>
      </c>
      <c r="AW218" s="665">
        <v>13.975493267976379</v>
      </c>
      <c r="AX218" s="285">
        <f>INDEX(Калькулятор!$H$61:$BF$61,MATCH(AS218,Калькулятор!$H$41:$BF$41,0))</f>
        <v>916.06690813478031</v>
      </c>
      <c r="AY218" s="672">
        <v>22211.896974806648</v>
      </c>
      <c r="AZ218" s="672">
        <v>17009.604644000003</v>
      </c>
      <c r="BA218" s="673">
        <f t="shared" si="51"/>
        <v>39221.501618806651</v>
      </c>
      <c r="BB218" s="3" t="str">
        <f t="shared" si="48"/>
        <v>Wtherm</v>
      </c>
      <c r="BC218" s="4" t="s">
        <v>7</v>
      </c>
      <c r="BD218" s="16" t="s">
        <v>79</v>
      </c>
      <c r="BE218" s="4" t="s">
        <v>7</v>
      </c>
      <c r="BF218" s="4">
        <v>140</v>
      </c>
      <c r="BG218" s="4" t="s">
        <v>7</v>
      </c>
      <c r="BH218" s="4">
        <v>380</v>
      </c>
      <c r="BI218" s="4" t="s">
        <v>7</v>
      </c>
      <c r="BJ218" s="6">
        <v>1300</v>
      </c>
      <c r="BK218" s="4" t="s">
        <v>7</v>
      </c>
      <c r="BL218" s="4">
        <v>8</v>
      </c>
      <c r="BM218" s="14" t="s">
        <v>12</v>
      </c>
      <c r="BN218" s="665">
        <v>17.201321054232757</v>
      </c>
      <c r="BO218" s="285">
        <f>INDEX(Калькулятор!$H$68:$BF$68,MATCH(BJ218,Калькулятор!$H$41:$BF$41,0))</f>
        <v>1207.2748463556882</v>
      </c>
      <c r="BP218" s="672">
        <v>34246.837937791475</v>
      </c>
      <c r="BQ218" s="672">
        <v>17009.604644000003</v>
      </c>
      <c r="BR218" s="673">
        <f t="shared" si="52"/>
        <v>51256.442581791474</v>
      </c>
      <c r="BS218" s="3" t="str">
        <f t="shared" si="49"/>
        <v>Wtherm</v>
      </c>
      <c r="BT218" s="4" t="s">
        <v>7</v>
      </c>
      <c r="BU218" s="16" t="s">
        <v>79</v>
      </c>
      <c r="BV218" s="4" t="s">
        <v>7</v>
      </c>
      <c r="BW218" s="4">
        <v>180</v>
      </c>
      <c r="BX218" s="4" t="s">
        <v>7</v>
      </c>
      <c r="BY218" s="4">
        <v>380</v>
      </c>
      <c r="BZ218" s="4" t="s">
        <v>7</v>
      </c>
      <c r="CA218" s="6">
        <v>1300</v>
      </c>
      <c r="CB218" s="4" t="s">
        <v>7</v>
      </c>
      <c r="CC218" s="4">
        <v>8</v>
      </c>
      <c r="CD218" s="14" t="s">
        <v>12</v>
      </c>
      <c r="CE218" s="665">
        <v>18.23545116623276</v>
      </c>
      <c r="CF218" s="285">
        <f>INDEX(Калькулятор!$H$82:$BF$82,MATCH(CA218,Калькулятор!$H$41:$BF$41,0))</f>
        <v>1382.4235287285344</v>
      </c>
      <c r="CG218" s="672">
        <v>35577.170825895839</v>
      </c>
      <c r="CH218" s="672">
        <v>17009.604644000003</v>
      </c>
      <c r="CI218" s="673">
        <f t="shared" si="53"/>
        <v>52586.775469895845</v>
      </c>
    </row>
    <row r="219" spans="2:87" ht="16.5" thickBot="1" x14ac:dyDescent="0.3">
      <c r="B219" s="846"/>
      <c r="C219" s="3" t="str">
        <f t="shared" si="45"/>
        <v>Wtherm</v>
      </c>
      <c r="D219" s="4" t="s">
        <v>7</v>
      </c>
      <c r="E219" s="16" t="s">
        <v>79</v>
      </c>
      <c r="F219" s="4" t="s">
        <v>7</v>
      </c>
      <c r="G219" s="4">
        <v>75</v>
      </c>
      <c r="H219" s="4" t="s">
        <v>7</v>
      </c>
      <c r="I219" s="4">
        <v>380</v>
      </c>
      <c r="J219" s="4" t="s">
        <v>7</v>
      </c>
      <c r="K219" s="6">
        <v>1350</v>
      </c>
      <c r="L219" s="4" t="s">
        <v>7</v>
      </c>
      <c r="M219" s="4">
        <v>4</v>
      </c>
      <c r="N219" s="15" t="s">
        <v>8</v>
      </c>
      <c r="O219" s="665">
        <v>13.696842103853385</v>
      </c>
      <c r="P219" s="285">
        <f>INDEX(Калькулятор!$H$47:$BF$47,MATCH(K219,Калькулятор!$H$41:$BF$41,0))</f>
        <v>576.77287326239991</v>
      </c>
      <c r="Q219" s="672">
        <v>21996.932929583883</v>
      </c>
      <c r="R219" s="672">
        <v>17822.853797461539</v>
      </c>
      <c r="S219" s="673">
        <f t="shared" si="50"/>
        <v>39819.786727045423</v>
      </c>
      <c r="T219" s="3" t="str">
        <f t="shared" si="46"/>
        <v>Wtherm</v>
      </c>
      <c r="U219" s="4" t="s">
        <v>7</v>
      </c>
      <c r="V219" s="16" t="s">
        <v>79</v>
      </c>
      <c r="W219" s="4" t="s">
        <v>7</v>
      </c>
      <c r="X219" s="4">
        <v>90</v>
      </c>
      <c r="Y219" s="4" t="s">
        <v>7</v>
      </c>
      <c r="Z219" s="4">
        <v>380</v>
      </c>
      <c r="AA219" s="4" t="s">
        <v>7</v>
      </c>
      <c r="AB219" s="6">
        <v>1350</v>
      </c>
      <c r="AC219" s="4" t="s">
        <v>7</v>
      </c>
      <c r="AD219" s="4">
        <v>4</v>
      </c>
      <c r="AE219" s="15" t="s">
        <v>8</v>
      </c>
      <c r="AF219" s="665">
        <v>14.129072209853387</v>
      </c>
      <c r="AG219" s="285">
        <f>INDEX(Калькулятор!$H$54:$BF$54,MATCH(AB219,Калькулятор!$H$41:$BF$41,0))</f>
        <v>790.40926841999999</v>
      </c>
      <c r="AH219" s="672">
        <v>22540.191515365896</v>
      </c>
      <c r="AI219" s="672">
        <v>17822.853797461539</v>
      </c>
      <c r="AJ219" s="673">
        <f t="shared" si="44"/>
        <v>40363.045312827438</v>
      </c>
      <c r="AK219" s="3" t="str">
        <f t="shared" si="47"/>
        <v>Wtherm</v>
      </c>
      <c r="AL219" s="4" t="s">
        <v>7</v>
      </c>
      <c r="AM219" s="16" t="s">
        <v>79</v>
      </c>
      <c r="AN219" s="4" t="s">
        <v>7</v>
      </c>
      <c r="AO219" s="4">
        <v>110</v>
      </c>
      <c r="AP219" s="4" t="s">
        <v>7</v>
      </c>
      <c r="AQ219" s="4">
        <v>380</v>
      </c>
      <c r="AR219" s="4" t="s">
        <v>7</v>
      </c>
      <c r="AS219" s="6">
        <v>1350</v>
      </c>
      <c r="AT219" s="4" t="s">
        <v>7</v>
      </c>
      <c r="AU219" s="4">
        <v>4</v>
      </c>
      <c r="AV219" s="15" t="s">
        <v>8</v>
      </c>
      <c r="AW219" s="665">
        <v>14.705379017853385</v>
      </c>
      <c r="AX219" s="285">
        <f>INDEX(Калькулятор!$H$61:$BF$61,MATCH(AS219,Калькулятор!$H$41:$BF$41,0))</f>
        <v>964.28095593134776</v>
      </c>
      <c r="AY219" s="672">
        <v>23294.72379640858</v>
      </c>
      <c r="AZ219" s="672">
        <v>17822.853797461539</v>
      </c>
      <c r="BA219" s="673">
        <f t="shared" si="51"/>
        <v>41117.577593870119</v>
      </c>
      <c r="BB219" s="3" t="str">
        <f t="shared" si="48"/>
        <v>Wtherm</v>
      </c>
      <c r="BC219" s="4" t="s">
        <v>7</v>
      </c>
      <c r="BD219" s="16" t="s">
        <v>79</v>
      </c>
      <c r="BE219" s="4" t="s">
        <v>7</v>
      </c>
      <c r="BF219" s="4">
        <v>140</v>
      </c>
      <c r="BG219" s="4" t="s">
        <v>7</v>
      </c>
      <c r="BH219" s="4">
        <v>380</v>
      </c>
      <c r="BI219" s="4" t="s">
        <v>7</v>
      </c>
      <c r="BJ219" s="6">
        <v>1350</v>
      </c>
      <c r="BK219" s="4" t="s">
        <v>7</v>
      </c>
      <c r="BL219" s="4">
        <v>8</v>
      </c>
      <c r="BM219" s="14" t="s">
        <v>12</v>
      </c>
      <c r="BN219" s="665">
        <v>18.131809779260617</v>
      </c>
      <c r="BO219" s="285">
        <f>INDEX(Калькулятор!$H$68:$BF$68,MATCH(BJ219,Калькулятор!$H$41:$BF$41,0))</f>
        <v>1270.8156277428297</v>
      </c>
      <c r="BP219" s="672">
        <v>35939.251765672634</v>
      </c>
      <c r="BQ219" s="672">
        <v>17822.853797461539</v>
      </c>
      <c r="BR219" s="673">
        <f t="shared" si="52"/>
        <v>53762.105563134173</v>
      </c>
      <c r="BS219" s="3" t="str">
        <f t="shared" si="49"/>
        <v>Wtherm</v>
      </c>
      <c r="BT219" s="4" t="s">
        <v>7</v>
      </c>
      <c r="BU219" s="16" t="s">
        <v>79</v>
      </c>
      <c r="BV219" s="4" t="s">
        <v>7</v>
      </c>
      <c r="BW219" s="4">
        <v>180</v>
      </c>
      <c r="BX219" s="4" t="s">
        <v>7</v>
      </c>
      <c r="BY219" s="4">
        <v>380</v>
      </c>
      <c r="BZ219" s="4" t="s">
        <v>7</v>
      </c>
      <c r="CA219" s="6">
        <v>1350</v>
      </c>
      <c r="CB219" s="4" t="s">
        <v>7</v>
      </c>
      <c r="CC219" s="4">
        <v>8</v>
      </c>
      <c r="CD219" s="14" t="s">
        <v>12</v>
      </c>
      <c r="CE219" s="665">
        <v>19.284423395260617</v>
      </c>
      <c r="CF219" s="285">
        <f>INDEX(Калькулятор!$H$82:$BF$82,MATCH(CA219,Калькулятор!$H$41:$BF$41,0))</f>
        <v>1455.18266181951</v>
      </c>
      <c r="CG219" s="672">
        <v>37433.222577757995</v>
      </c>
      <c r="CH219" s="672">
        <v>17822.853797461539</v>
      </c>
      <c r="CI219" s="673">
        <f t="shared" si="53"/>
        <v>55256.076375219534</v>
      </c>
    </row>
    <row r="220" spans="2:87" ht="16.5" thickBot="1" x14ac:dyDescent="0.3">
      <c r="B220" s="846"/>
      <c r="C220" s="3" t="str">
        <f t="shared" si="45"/>
        <v>Wtherm</v>
      </c>
      <c r="D220" s="4" t="s">
        <v>7</v>
      </c>
      <c r="E220" s="16" t="s">
        <v>79</v>
      </c>
      <c r="F220" s="4" t="s">
        <v>7</v>
      </c>
      <c r="G220" s="4">
        <v>75</v>
      </c>
      <c r="H220" s="4" t="s">
        <v>7</v>
      </c>
      <c r="I220" s="4">
        <v>380</v>
      </c>
      <c r="J220" s="4" t="s">
        <v>7</v>
      </c>
      <c r="K220" s="6">
        <v>1400</v>
      </c>
      <c r="L220" s="4" t="s">
        <v>7</v>
      </c>
      <c r="M220" s="4">
        <v>4</v>
      </c>
      <c r="N220" s="15" t="s">
        <v>8</v>
      </c>
      <c r="O220" s="665">
        <v>14.139940951450392</v>
      </c>
      <c r="P220" s="285">
        <f>INDEX(Калькулятор!$H$47:$BF$47,MATCH(K220,Калькулятор!$H$41:$BF$41,0))</f>
        <v>605.61151692551994</v>
      </c>
      <c r="Q220" s="672">
        <v>22729.024579473207</v>
      </c>
      <c r="R220" s="672">
        <v>18406.102950923087</v>
      </c>
      <c r="S220" s="673">
        <f t="shared" si="50"/>
        <v>41135.12753039629</v>
      </c>
      <c r="T220" s="3" t="str">
        <f t="shared" si="46"/>
        <v>Wtherm</v>
      </c>
      <c r="U220" s="4" t="s">
        <v>7</v>
      </c>
      <c r="V220" s="16" t="s">
        <v>79</v>
      </c>
      <c r="W220" s="4" t="s">
        <v>7</v>
      </c>
      <c r="X220" s="4">
        <v>90</v>
      </c>
      <c r="Y220" s="4" t="s">
        <v>7</v>
      </c>
      <c r="Z220" s="4">
        <v>380</v>
      </c>
      <c r="AA220" s="4" t="s">
        <v>7</v>
      </c>
      <c r="AB220" s="6">
        <v>1400</v>
      </c>
      <c r="AC220" s="4" t="s">
        <v>7</v>
      </c>
      <c r="AD220" s="4">
        <v>4</v>
      </c>
      <c r="AE220" s="15" t="s">
        <v>8</v>
      </c>
      <c r="AF220" s="665">
        <v>14.58168525745039</v>
      </c>
      <c r="AG220" s="285">
        <f>INDEX(Калькулятор!$H$54:$BF$54,MATCH(AB220,Калькулятор!$H$41:$BF$41,0))</f>
        <v>829.92973184100003</v>
      </c>
      <c r="AH220" s="672">
        <v>23284.211230617715</v>
      </c>
      <c r="AI220" s="672">
        <v>18406.102950923087</v>
      </c>
      <c r="AJ220" s="673">
        <f t="shared" si="44"/>
        <v>41690.314181540802</v>
      </c>
      <c r="AK220" s="3" t="str">
        <f t="shared" si="47"/>
        <v>Wtherm</v>
      </c>
      <c r="AL220" s="4" t="s">
        <v>7</v>
      </c>
      <c r="AM220" s="16" t="s">
        <v>79</v>
      </c>
      <c r="AN220" s="4" t="s">
        <v>7</v>
      </c>
      <c r="AO220" s="4">
        <v>110</v>
      </c>
      <c r="AP220" s="4" t="s">
        <v>7</v>
      </c>
      <c r="AQ220" s="4">
        <v>380</v>
      </c>
      <c r="AR220" s="4" t="s">
        <v>7</v>
      </c>
      <c r="AS220" s="6">
        <v>1400</v>
      </c>
      <c r="AT220" s="4" t="s">
        <v>7</v>
      </c>
      <c r="AU220" s="4">
        <v>4</v>
      </c>
      <c r="AV220" s="15" t="s">
        <v>8</v>
      </c>
      <c r="AW220" s="665">
        <v>15.170677665450391</v>
      </c>
      <c r="AX220" s="285">
        <f>INDEX(Калькулятор!$H$61:$BF$61,MATCH(AS220,Калькулятор!$H$41:$BF$41,0))</f>
        <v>1012.4950037279152</v>
      </c>
      <c r="AY220" s="672">
        <v>24054.647598810399</v>
      </c>
      <c r="AZ220" s="672">
        <v>18406.102950923087</v>
      </c>
      <c r="BA220" s="673">
        <f t="shared" si="51"/>
        <v>42460.750549733486</v>
      </c>
      <c r="BB220" s="3" t="str">
        <f t="shared" si="48"/>
        <v>Wtherm</v>
      </c>
      <c r="BC220" s="4" t="s">
        <v>7</v>
      </c>
      <c r="BD220" s="16" t="s">
        <v>79</v>
      </c>
      <c r="BE220" s="4" t="s">
        <v>7</v>
      </c>
      <c r="BF220" s="4">
        <v>140</v>
      </c>
      <c r="BG220" s="4" t="s">
        <v>7</v>
      </c>
      <c r="BH220" s="4">
        <v>380</v>
      </c>
      <c r="BI220" s="4" t="s">
        <v>7</v>
      </c>
      <c r="BJ220" s="6">
        <v>1400</v>
      </c>
      <c r="BK220" s="4" t="s">
        <v>7</v>
      </c>
      <c r="BL220" s="4">
        <v>8</v>
      </c>
      <c r="BM220" s="14" t="s">
        <v>12</v>
      </c>
      <c r="BN220" s="665">
        <v>18.727877174008473</v>
      </c>
      <c r="BO220" s="285">
        <f>INDEX(Калькулятор!$H$68:$BF$68,MATCH(BJ220,Калькулятор!$H$41:$BF$41,0))</f>
        <v>1334.3564091299713</v>
      </c>
      <c r="BP220" s="672">
        <v>37221.210574592937</v>
      </c>
      <c r="BQ220" s="672">
        <v>18406.102950923087</v>
      </c>
      <c r="BR220" s="673">
        <f t="shared" si="52"/>
        <v>55627.313525516023</v>
      </c>
      <c r="BS220" s="3" t="str">
        <f t="shared" si="49"/>
        <v>Wtherm</v>
      </c>
      <c r="BT220" s="4" t="s">
        <v>7</v>
      </c>
      <c r="BU220" s="16" t="s">
        <v>79</v>
      </c>
      <c r="BV220" s="4" t="s">
        <v>7</v>
      </c>
      <c r="BW220" s="4">
        <v>180</v>
      </c>
      <c r="BX220" s="4" t="s">
        <v>7</v>
      </c>
      <c r="BY220" s="4">
        <v>380</v>
      </c>
      <c r="BZ220" s="4" t="s">
        <v>7</v>
      </c>
      <c r="CA220" s="6">
        <v>1400</v>
      </c>
      <c r="CB220" s="4" t="s">
        <v>7</v>
      </c>
      <c r="CC220" s="4">
        <v>8</v>
      </c>
      <c r="CD220" s="14" t="s">
        <v>12</v>
      </c>
      <c r="CE220" s="665">
        <v>19.905861990008475</v>
      </c>
      <c r="CF220" s="285">
        <f>INDEX(Калькулятор!$H$82:$BF$82,MATCH(CA220,Калькулятор!$H$41:$BF$41,0))</f>
        <v>1527.9417949104857</v>
      </c>
      <c r="CG220" s="672">
        <v>38746.989560978305</v>
      </c>
      <c r="CH220" s="672">
        <v>18406.102950923087</v>
      </c>
      <c r="CI220" s="673">
        <f t="shared" si="53"/>
        <v>57153.092511901392</v>
      </c>
    </row>
    <row r="221" spans="2:87" ht="16.5" thickBot="1" x14ac:dyDescent="0.3">
      <c r="B221" s="846"/>
      <c r="C221" s="3" t="str">
        <f t="shared" si="45"/>
        <v>Wtherm</v>
      </c>
      <c r="D221" s="4" t="s">
        <v>7</v>
      </c>
      <c r="E221" s="16" t="s">
        <v>79</v>
      </c>
      <c r="F221" s="4" t="s">
        <v>7</v>
      </c>
      <c r="G221" s="4">
        <v>75</v>
      </c>
      <c r="H221" s="4" t="s">
        <v>7</v>
      </c>
      <c r="I221" s="4">
        <v>380</v>
      </c>
      <c r="J221" s="4" t="s">
        <v>7</v>
      </c>
      <c r="K221" s="6">
        <v>1450</v>
      </c>
      <c r="L221" s="4" t="s">
        <v>7</v>
      </c>
      <c r="M221" s="4">
        <v>4</v>
      </c>
      <c r="N221" s="15" t="s">
        <v>8</v>
      </c>
      <c r="O221" s="665">
        <v>14.583039799047395</v>
      </c>
      <c r="P221" s="285">
        <f>INDEX(Калькулятор!$H$47:$BF$47,MATCH(K221,Калькулятор!$H$41:$BF$41,0))</f>
        <v>634.45016058863996</v>
      </c>
      <c r="Q221" s="672">
        <v>23461.116229362524</v>
      </c>
      <c r="R221" s="672">
        <v>18989.352104384619</v>
      </c>
      <c r="S221" s="673">
        <f t="shared" si="50"/>
        <v>42450.468333747143</v>
      </c>
      <c r="T221" s="3" t="str">
        <f t="shared" si="46"/>
        <v>Wtherm</v>
      </c>
      <c r="U221" s="4" t="s">
        <v>7</v>
      </c>
      <c r="V221" s="16" t="s">
        <v>79</v>
      </c>
      <c r="W221" s="4" t="s">
        <v>7</v>
      </c>
      <c r="X221" s="4">
        <v>90</v>
      </c>
      <c r="Y221" s="4" t="s">
        <v>7</v>
      </c>
      <c r="Z221" s="4">
        <v>380</v>
      </c>
      <c r="AA221" s="4" t="s">
        <v>7</v>
      </c>
      <c r="AB221" s="6">
        <v>1450</v>
      </c>
      <c r="AC221" s="4" t="s">
        <v>7</v>
      </c>
      <c r="AD221" s="4">
        <v>4</v>
      </c>
      <c r="AE221" s="15" t="s">
        <v>8</v>
      </c>
      <c r="AF221" s="665">
        <v>15.034298305047393</v>
      </c>
      <c r="AG221" s="285">
        <f>INDEX(Калькулятор!$H$54:$BF$54,MATCH(AB221,Калькулятор!$H$41:$BF$41,0))</f>
        <v>869.45019526200008</v>
      </c>
      <c r="AH221" s="672">
        <v>24028.230945869534</v>
      </c>
      <c r="AI221" s="672">
        <v>18989.352104384619</v>
      </c>
      <c r="AJ221" s="673">
        <f t="shared" si="44"/>
        <v>43017.58305025415</v>
      </c>
      <c r="AK221" s="3" t="str">
        <f t="shared" si="47"/>
        <v>Wtherm</v>
      </c>
      <c r="AL221" s="4" t="s">
        <v>7</v>
      </c>
      <c r="AM221" s="16" t="s">
        <v>79</v>
      </c>
      <c r="AN221" s="4" t="s">
        <v>7</v>
      </c>
      <c r="AO221" s="4">
        <v>110</v>
      </c>
      <c r="AP221" s="4" t="s">
        <v>7</v>
      </c>
      <c r="AQ221" s="4">
        <v>380</v>
      </c>
      <c r="AR221" s="4" t="s">
        <v>7</v>
      </c>
      <c r="AS221" s="6">
        <v>1450</v>
      </c>
      <c r="AT221" s="4" t="s">
        <v>7</v>
      </c>
      <c r="AU221" s="4">
        <v>4</v>
      </c>
      <c r="AV221" s="15" t="s">
        <v>8</v>
      </c>
      <c r="AW221" s="665">
        <v>15.635976313047394</v>
      </c>
      <c r="AX221" s="285">
        <f>INDEX(Калькулятор!$H$61:$BF$61,MATCH(AS221,Калькулятор!$H$41:$BF$41,0))</f>
        <v>1060.7090515244827</v>
      </c>
      <c r="AY221" s="672">
        <v>24814.571401212219</v>
      </c>
      <c r="AZ221" s="672">
        <v>18989.352104384619</v>
      </c>
      <c r="BA221" s="673">
        <f t="shared" si="51"/>
        <v>43803.923505596838</v>
      </c>
      <c r="BB221" s="3" t="str">
        <f t="shared" si="48"/>
        <v>Wtherm</v>
      </c>
      <c r="BC221" s="4" t="s">
        <v>7</v>
      </c>
      <c r="BD221" s="16" t="s">
        <v>79</v>
      </c>
      <c r="BE221" s="4" t="s">
        <v>7</v>
      </c>
      <c r="BF221" s="4">
        <v>140</v>
      </c>
      <c r="BG221" s="4" t="s">
        <v>7</v>
      </c>
      <c r="BH221" s="4">
        <v>380</v>
      </c>
      <c r="BI221" s="4" t="s">
        <v>7</v>
      </c>
      <c r="BJ221" s="6">
        <v>1450</v>
      </c>
      <c r="BK221" s="4" t="s">
        <v>7</v>
      </c>
      <c r="BL221" s="4">
        <v>8</v>
      </c>
      <c r="BM221" s="14" t="s">
        <v>12</v>
      </c>
      <c r="BN221" s="665">
        <v>19.323944568756328</v>
      </c>
      <c r="BO221" s="285">
        <f>INDEX(Калькулятор!$H$68:$BF$68,MATCH(BJ221,Калькулятор!$H$41:$BF$41,0))</f>
        <v>1397.8971905171129</v>
      </c>
      <c r="BP221" s="672">
        <v>38503.169383513246</v>
      </c>
      <c r="BQ221" s="672">
        <v>18989.352104384619</v>
      </c>
      <c r="BR221" s="673">
        <f t="shared" si="52"/>
        <v>57492.521487897866</v>
      </c>
      <c r="BS221" s="3" t="str">
        <f t="shared" si="49"/>
        <v>Wtherm</v>
      </c>
      <c r="BT221" s="4" t="s">
        <v>7</v>
      </c>
      <c r="BU221" s="16" t="s">
        <v>79</v>
      </c>
      <c r="BV221" s="4" t="s">
        <v>7</v>
      </c>
      <c r="BW221" s="4">
        <v>180</v>
      </c>
      <c r="BX221" s="4" t="s">
        <v>7</v>
      </c>
      <c r="BY221" s="4">
        <v>380</v>
      </c>
      <c r="BZ221" s="4" t="s">
        <v>7</v>
      </c>
      <c r="CA221" s="6">
        <v>1450</v>
      </c>
      <c r="CB221" s="4" t="s">
        <v>7</v>
      </c>
      <c r="CC221" s="4">
        <v>8</v>
      </c>
      <c r="CD221" s="14" t="s">
        <v>12</v>
      </c>
      <c r="CE221" s="665">
        <v>20.527300584756329</v>
      </c>
      <c r="CF221" s="285">
        <f>INDEX(Калькулятор!$H$82:$BF$82,MATCH(CA221,Калькулятор!$H$41:$BF$41,0))</f>
        <v>1600.7009280014611</v>
      </c>
      <c r="CG221" s="672">
        <v>40060.756544198601</v>
      </c>
      <c r="CH221" s="672">
        <v>18989.352104384619</v>
      </c>
      <c r="CI221" s="673">
        <f t="shared" si="53"/>
        <v>59050.10864858322</v>
      </c>
    </row>
    <row r="222" spans="2:87" ht="16.5" thickBot="1" x14ac:dyDescent="0.3">
      <c r="B222" s="846"/>
      <c r="C222" s="3" t="str">
        <f t="shared" si="45"/>
        <v>Wtherm</v>
      </c>
      <c r="D222" s="4" t="s">
        <v>7</v>
      </c>
      <c r="E222" s="16" t="s">
        <v>79</v>
      </c>
      <c r="F222" s="4" t="s">
        <v>7</v>
      </c>
      <c r="G222" s="4">
        <v>75</v>
      </c>
      <c r="H222" s="4" t="s">
        <v>7</v>
      </c>
      <c r="I222" s="4">
        <v>380</v>
      </c>
      <c r="J222" s="4" t="s">
        <v>7</v>
      </c>
      <c r="K222" s="6">
        <v>1500</v>
      </c>
      <c r="L222" s="4" t="s">
        <v>7</v>
      </c>
      <c r="M222" s="4">
        <v>4</v>
      </c>
      <c r="N222" s="15" t="s">
        <v>8</v>
      </c>
      <c r="O222" s="665">
        <v>15.026138646644402</v>
      </c>
      <c r="P222" s="285">
        <f>INDEX(Калькулятор!$H$47:$BF$47,MATCH(K222,Калькулятор!$H$41:$BF$41,0))</f>
        <v>663.28880425175987</v>
      </c>
      <c r="Q222" s="672">
        <v>24204.133339251843</v>
      </c>
      <c r="R222" s="672">
        <v>19572.60125784616</v>
      </c>
      <c r="S222" s="673">
        <f t="shared" si="50"/>
        <v>43776.734597098002</v>
      </c>
      <c r="T222" s="3" t="str">
        <f t="shared" si="46"/>
        <v>Wtherm</v>
      </c>
      <c r="U222" s="4" t="s">
        <v>7</v>
      </c>
      <c r="V222" s="16" t="s">
        <v>79</v>
      </c>
      <c r="W222" s="4" t="s">
        <v>7</v>
      </c>
      <c r="X222" s="4">
        <v>90</v>
      </c>
      <c r="Y222" s="4" t="s">
        <v>7</v>
      </c>
      <c r="Z222" s="4">
        <v>380</v>
      </c>
      <c r="AA222" s="4" t="s">
        <v>7</v>
      </c>
      <c r="AB222" s="6">
        <v>1500</v>
      </c>
      <c r="AC222" s="4" t="s">
        <v>7</v>
      </c>
      <c r="AD222" s="4">
        <v>4</v>
      </c>
      <c r="AE222" s="15" t="s">
        <v>8</v>
      </c>
      <c r="AF222" s="665">
        <v>15.486911352644402</v>
      </c>
      <c r="AG222" s="285">
        <f>INDEX(Калькулятор!$H$54:$BF$54,MATCH(AB222,Калькулятор!$H$41:$BF$41,0))</f>
        <v>908.9706586829999</v>
      </c>
      <c r="AH222" s="672">
        <v>24783.536301121359</v>
      </c>
      <c r="AI222" s="672">
        <v>19572.60125784616</v>
      </c>
      <c r="AJ222" s="673">
        <f t="shared" si="44"/>
        <v>44356.137558967515</v>
      </c>
      <c r="AK222" s="3" t="str">
        <f t="shared" si="47"/>
        <v>Wtherm</v>
      </c>
      <c r="AL222" s="4" t="s">
        <v>7</v>
      </c>
      <c r="AM222" s="16" t="s">
        <v>79</v>
      </c>
      <c r="AN222" s="4" t="s">
        <v>7</v>
      </c>
      <c r="AO222" s="4">
        <v>110</v>
      </c>
      <c r="AP222" s="4" t="s">
        <v>7</v>
      </c>
      <c r="AQ222" s="4">
        <v>380</v>
      </c>
      <c r="AR222" s="4" t="s">
        <v>7</v>
      </c>
      <c r="AS222" s="6">
        <v>1500</v>
      </c>
      <c r="AT222" s="4" t="s">
        <v>7</v>
      </c>
      <c r="AU222" s="4">
        <v>4</v>
      </c>
      <c r="AV222" s="15" t="s">
        <v>8</v>
      </c>
      <c r="AW222" s="665">
        <v>16.101274960644403</v>
      </c>
      <c r="AX222" s="285">
        <f>INDEX(Калькулятор!$H$61:$BF$61,MATCH(AS222,Калькулятор!$H$41:$BF$41,0))</f>
        <v>1108.9230993210499</v>
      </c>
      <c r="AY222" s="672">
        <v>25586.261083614037</v>
      </c>
      <c r="AZ222" s="672">
        <v>19572.60125784616</v>
      </c>
      <c r="BA222" s="673">
        <f t="shared" si="51"/>
        <v>45158.862341460197</v>
      </c>
      <c r="BB222" s="3" t="str">
        <f t="shared" si="48"/>
        <v>Wtherm</v>
      </c>
      <c r="BC222" s="4" t="s">
        <v>7</v>
      </c>
      <c r="BD222" s="16" t="s">
        <v>79</v>
      </c>
      <c r="BE222" s="4" t="s">
        <v>7</v>
      </c>
      <c r="BF222" s="4">
        <v>140</v>
      </c>
      <c r="BG222" s="4" t="s">
        <v>7</v>
      </c>
      <c r="BH222" s="4">
        <v>380</v>
      </c>
      <c r="BI222" s="4" t="s">
        <v>7</v>
      </c>
      <c r="BJ222" s="6">
        <v>1500</v>
      </c>
      <c r="BK222" s="4" t="s">
        <v>7</v>
      </c>
      <c r="BL222" s="4">
        <v>8</v>
      </c>
      <c r="BM222" s="14" t="s">
        <v>12</v>
      </c>
      <c r="BN222" s="665">
        <v>19.920011963504184</v>
      </c>
      <c r="BO222" s="285">
        <f>INDEX(Калькулятор!$H$68:$BF$68,MATCH(BJ222,Калькулятор!$H$41:$BF$41,0))</f>
        <v>1461.437971904254</v>
      </c>
      <c r="BP222" s="672">
        <v>39797.61443243354</v>
      </c>
      <c r="BQ222" s="672">
        <v>19572.60125784616</v>
      </c>
      <c r="BR222" s="673">
        <f t="shared" si="52"/>
        <v>59370.2156902797</v>
      </c>
      <c r="BS222" s="3" t="str">
        <f t="shared" si="49"/>
        <v>Wtherm</v>
      </c>
      <c r="BT222" s="4" t="s">
        <v>7</v>
      </c>
      <c r="BU222" s="16" t="s">
        <v>79</v>
      </c>
      <c r="BV222" s="4" t="s">
        <v>7</v>
      </c>
      <c r="BW222" s="4">
        <v>180</v>
      </c>
      <c r="BX222" s="4" t="s">
        <v>7</v>
      </c>
      <c r="BY222" s="4">
        <v>380</v>
      </c>
      <c r="BZ222" s="4" t="s">
        <v>7</v>
      </c>
      <c r="CA222" s="6">
        <v>1500</v>
      </c>
      <c r="CB222" s="4" t="s">
        <v>7</v>
      </c>
      <c r="CC222" s="4">
        <v>8</v>
      </c>
      <c r="CD222" s="14" t="s">
        <v>12</v>
      </c>
      <c r="CE222" s="665">
        <v>21.148739179504183</v>
      </c>
      <c r="CF222" s="285">
        <f>INDEX(Калькулятор!$H$82:$BF$82,MATCH(CA222,Калькулятор!$H$41:$BF$41,0))</f>
        <v>1673.4600610924365</v>
      </c>
      <c r="CG222" s="672">
        <v>41387.970247418896</v>
      </c>
      <c r="CH222" s="672">
        <v>19572.60125784616</v>
      </c>
      <c r="CI222" s="673">
        <f t="shared" si="53"/>
        <v>60960.571505265056</v>
      </c>
    </row>
    <row r="223" spans="2:87" ht="16.5" thickBot="1" x14ac:dyDescent="0.3">
      <c r="B223" s="846"/>
      <c r="C223" s="3" t="str">
        <f t="shared" si="45"/>
        <v>Wtherm</v>
      </c>
      <c r="D223" s="4" t="s">
        <v>7</v>
      </c>
      <c r="E223" s="16" t="s">
        <v>79</v>
      </c>
      <c r="F223" s="4" t="s">
        <v>7</v>
      </c>
      <c r="G223" s="4">
        <v>75</v>
      </c>
      <c r="H223" s="4" t="s">
        <v>7</v>
      </c>
      <c r="I223" s="4">
        <v>380</v>
      </c>
      <c r="J223" s="4" t="s">
        <v>7</v>
      </c>
      <c r="K223" s="6">
        <v>1550</v>
      </c>
      <c r="L223" s="4" t="s">
        <v>7</v>
      </c>
      <c r="M223" s="4">
        <v>4</v>
      </c>
      <c r="N223" s="15" t="s">
        <v>8</v>
      </c>
      <c r="O223" s="665">
        <v>15.500345494241405</v>
      </c>
      <c r="P223" s="285">
        <f>INDEX(Калькулятор!$H$47:$BF$47,MATCH(K223,Калькулятор!$H$41:$BF$41,0))</f>
        <v>692.12744791487989</v>
      </c>
      <c r="Q223" s="672">
        <v>24936.224989141159</v>
      </c>
      <c r="R223" s="672">
        <v>20385.850411307696</v>
      </c>
      <c r="S223" s="673">
        <f t="shared" si="50"/>
        <v>45322.075400448855</v>
      </c>
      <c r="T223" s="3" t="str">
        <f t="shared" si="46"/>
        <v>Wtherm</v>
      </c>
      <c r="U223" s="4" t="s">
        <v>7</v>
      </c>
      <c r="V223" s="16" t="s">
        <v>79</v>
      </c>
      <c r="W223" s="4" t="s">
        <v>7</v>
      </c>
      <c r="X223" s="4">
        <v>90</v>
      </c>
      <c r="Y223" s="4" t="s">
        <v>7</v>
      </c>
      <c r="Z223" s="4">
        <v>380</v>
      </c>
      <c r="AA223" s="4" t="s">
        <v>7</v>
      </c>
      <c r="AB223" s="6">
        <v>1550</v>
      </c>
      <c r="AC223" s="4" t="s">
        <v>7</v>
      </c>
      <c r="AD223" s="4">
        <v>4</v>
      </c>
      <c r="AE223" s="15" t="s">
        <v>8</v>
      </c>
      <c r="AF223" s="665">
        <v>15.970632400241403</v>
      </c>
      <c r="AG223" s="285">
        <f>INDEX(Калькулятор!$H$54:$BF$54,MATCH(AB223,Калькулятор!$H$41:$BF$41,0))</f>
        <v>948.49112210399994</v>
      </c>
      <c r="AH223" s="672">
        <v>25527.556016373172</v>
      </c>
      <c r="AI223" s="672">
        <v>20385.850411307696</v>
      </c>
      <c r="AJ223" s="673">
        <f t="shared" si="44"/>
        <v>45913.406427680864</v>
      </c>
      <c r="AK223" s="3" t="str">
        <f t="shared" si="47"/>
        <v>Wtherm</v>
      </c>
      <c r="AL223" s="4" t="s">
        <v>7</v>
      </c>
      <c r="AM223" s="16" t="s">
        <v>79</v>
      </c>
      <c r="AN223" s="4" t="s">
        <v>7</v>
      </c>
      <c r="AO223" s="4">
        <v>110</v>
      </c>
      <c r="AP223" s="4" t="s">
        <v>7</v>
      </c>
      <c r="AQ223" s="4">
        <v>380</v>
      </c>
      <c r="AR223" s="4" t="s">
        <v>7</v>
      </c>
      <c r="AS223" s="6">
        <v>1550</v>
      </c>
      <c r="AT223" s="4" t="s">
        <v>7</v>
      </c>
      <c r="AU223" s="4">
        <v>4</v>
      </c>
      <c r="AV223" s="15" t="s">
        <v>8</v>
      </c>
      <c r="AW223" s="665">
        <v>16.597681608241405</v>
      </c>
      <c r="AX223" s="285">
        <f>INDEX(Калькулятор!$H$61:$BF$61,MATCH(AS223,Калькулятор!$H$41:$BF$41,0))</f>
        <v>1157.1371471176174</v>
      </c>
      <c r="AY223" s="672">
        <v>26346.184886015861</v>
      </c>
      <c r="AZ223" s="672">
        <v>20385.850411307696</v>
      </c>
      <c r="BA223" s="673">
        <f t="shared" si="51"/>
        <v>46732.035297323557</v>
      </c>
      <c r="BB223" s="3" t="str">
        <f t="shared" si="48"/>
        <v>Wtherm</v>
      </c>
      <c r="BC223" s="4" t="s">
        <v>7</v>
      </c>
      <c r="BD223" s="16" t="s">
        <v>79</v>
      </c>
      <c r="BE223" s="4" t="s">
        <v>7</v>
      </c>
      <c r="BF223" s="4">
        <v>140</v>
      </c>
      <c r="BG223" s="4" t="s">
        <v>7</v>
      </c>
      <c r="BH223" s="4">
        <v>380</v>
      </c>
      <c r="BI223" s="4" t="s">
        <v>7</v>
      </c>
      <c r="BJ223" s="6">
        <v>1550</v>
      </c>
      <c r="BK223" s="4" t="s">
        <v>7</v>
      </c>
      <c r="BL223" s="4">
        <v>8</v>
      </c>
      <c r="BM223" s="14" t="s">
        <v>12</v>
      </c>
      <c r="BN223" s="665">
        <v>20.547187358252035</v>
      </c>
      <c r="BO223" s="285">
        <f>INDEX(Калькулятор!$H$68:$BF$68,MATCH(BJ223,Калькулятор!$H$41:$BF$41,0))</f>
        <v>1524.9787532913956</v>
      </c>
      <c r="BP223" s="672">
        <v>41079.573241353835</v>
      </c>
      <c r="BQ223" s="672">
        <v>20385.850411307696</v>
      </c>
      <c r="BR223" s="673">
        <f t="shared" si="52"/>
        <v>61465.423652661528</v>
      </c>
      <c r="BS223" s="3" t="str">
        <f t="shared" si="49"/>
        <v>Wtherm</v>
      </c>
      <c r="BT223" s="4" t="s">
        <v>7</v>
      </c>
      <c r="BU223" s="16" t="s">
        <v>79</v>
      </c>
      <c r="BV223" s="4" t="s">
        <v>7</v>
      </c>
      <c r="BW223" s="4">
        <v>180</v>
      </c>
      <c r="BX223" s="4" t="s">
        <v>7</v>
      </c>
      <c r="BY223" s="4">
        <v>380</v>
      </c>
      <c r="BZ223" s="4" t="s">
        <v>7</v>
      </c>
      <c r="CA223" s="6">
        <v>1550</v>
      </c>
      <c r="CB223" s="4" t="s">
        <v>7</v>
      </c>
      <c r="CC223" s="4">
        <v>8</v>
      </c>
      <c r="CD223" s="14" t="s">
        <v>12</v>
      </c>
      <c r="CE223" s="665">
        <v>21.801285774252037</v>
      </c>
      <c r="CF223" s="285">
        <f>INDEX(Калькулятор!$H$82:$BF$82,MATCH(CA223,Калькулятор!$H$41:$BF$41,0))</f>
        <v>1746.2191941834119</v>
      </c>
      <c r="CG223" s="672">
        <v>42701.737230639206</v>
      </c>
      <c r="CH223" s="672">
        <v>20385.850411307696</v>
      </c>
      <c r="CI223" s="673">
        <f t="shared" si="53"/>
        <v>63087.587641946899</v>
      </c>
    </row>
    <row r="224" spans="2:87" ht="16.5" thickBot="1" x14ac:dyDescent="0.3">
      <c r="B224" s="846"/>
      <c r="C224" s="3" t="str">
        <f t="shared" si="45"/>
        <v>Wtherm</v>
      </c>
      <c r="D224" s="7" t="s">
        <v>7</v>
      </c>
      <c r="E224" s="16" t="s">
        <v>79</v>
      </c>
      <c r="F224" s="7" t="s">
        <v>7</v>
      </c>
      <c r="G224" s="4">
        <v>75</v>
      </c>
      <c r="H224" s="7" t="s">
        <v>7</v>
      </c>
      <c r="I224" s="4">
        <v>380</v>
      </c>
      <c r="J224" s="7" t="s">
        <v>7</v>
      </c>
      <c r="K224" s="6">
        <v>1600</v>
      </c>
      <c r="L224" s="7" t="s">
        <v>7</v>
      </c>
      <c r="M224" s="4">
        <v>4</v>
      </c>
      <c r="N224" s="15" t="s">
        <v>8</v>
      </c>
      <c r="O224" s="665">
        <v>15.943444341838408</v>
      </c>
      <c r="P224" s="285">
        <f>INDEX(Калькулятор!$H$47:$BF$47,MATCH(K224,Калькулятор!$H$41:$BF$41,0))</f>
        <v>720.96609157799992</v>
      </c>
      <c r="Q224" s="672">
        <v>25668.316639030487</v>
      </c>
      <c r="R224" s="672">
        <v>20969.099564769236</v>
      </c>
      <c r="S224" s="673">
        <f t="shared" si="50"/>
        <v>46637.416203799723</v>
      </c>
      <c r="T224" s="3" t="str">
        <f t="shared" si="46"/>
        <v>Wtherm</v>
      </c>
      <c r="U224" s="7" t="s">
        <v>7</v>
      </c>
      <c r="V224" s="16" t="s">
        <v>79</v>
      </c>
      <c r="W224" s="7" t="s">
        <v>7</v>
      </c>
      <c r="X224" s="4">
        <v>90</v>
      </c>
      <c r="Y224" s="7" t="s">
        <v>7</v>
      </c>
      <c r="Z224" s="4">
        <v>380</v>
      </c>
      <c r="AA224" s="7" t="s">
        <v>7</v>
      </c>
      <c r="AB224" s="6">
        <v>1600</v>
      </c>
      <c r="AC224" s="7" t="s">
        <v>7</v>
      </c>
      <c r="AD224" s="4">
        <v>4</v>
      </c>
      <c r="AE224" s="15" t="s">
        <v>8</v>
      </c>
      <c r="AF224" s="665">
        <v>16.423245447838408</v>
      </c>
      <c r="AG224" s="285">
        <f>INDEX(Калькулятор!$H$54:$BF$54,MATCH(AB224,Калькулятор!$H$41:$BF$41,0))</f>
        <v>988.01158552499999</v>
      </c>
      <c r="AH224" s="672">
        <v>26271.575731624991</v>
      </c>
      <c r="AI224" s="672">
        <v>20969.099564769236</v>
      </c>
      <c r="AJ224" s="673">
        <f t="shared" si="44"/>
        <v>47240.675296394227</v>
      </c>
      <c r="AK224" s="3" t="str">
        <f t="shared" si="47"/>
        <v>Wtherm</v>
      </c>
      <c r="AL224" s="7" t="s">
        <v>7</v>
      </c>
      <c r="AM224" s="16" t="s">
        <v>79</v>
      </c>
      <c r="AN224" s="7" t="s">
        <v>7</v>
      </c>
      <c r="AO224" s="4">
        <v>110</v>
      </c>
      <c r="AP224" s="7" t="s">
        <v>7</v>
      </c>
      <c r="AQ224" s="4">
        <v>380</v>
      </c>
      <c r="AR224" s="7" t="s">
        <v>7</v>
      </c>
      <c r="AS224" s="6">
        <v>1600</v>
      </c>
      <c r="AT224" s="7" t="s">
        <v>7</v>
      </c>
      <c r="AU224" s="4">
        <v>4</v>
      </c>
      <c r="AV224" s="15" t="s">
        <v>8</v>
      </c>
      <c r="AW224" s="665">
        <v>17.062980255838408</v>
      </c>
      <c r="AX224" s="285">
        <f>INDEX(Калькулятор!$H$61:$BF$61,MATCH(AS224,Калькулятор!$H$41:$BF$41,0))</f>
        <v>1205.3511949141848</v>
      </c>
      <c r="AY224" s="672">
        <v>27106.108688417677</v>
      </c>
      <c r="AZ224" s="672">
        <v>20969.099564769236</v>
      </c>
      <c r="BA224" s="673">
        <f t="shared" si="51"/>
        <v>48075.208253186909</v>
      </c>
      <c r="BB224" s="3" t="str">
        <f t="shared" si="48"/>
        <v>Wtherm</v>
      </c>
      <c r="BC224" s="7" t="s">
        <v>7</v>
      </c>
      <c r="BD224" s="16" t="s">
        <v>79</v>
      </c>
      <c r="BE224" s="7" t="s">
        <v>7</v>
      </c>
      <c r="BF224" s="4">
        <v>140</v>
      </c>
      <c r="BG224" s="7" t="s">
        <v>7</v>
      </c>
      <c r="BH224" s="4">
        <v>380</v>
      </c>
      <c r="BI224" s="7" t="s">
        <v>7</v>
      </c>
      <c r="BJ224" s="6">
        <v>1600</v>
      </c>
      <c r="BK224" s="7" t="s">
        <v>7</v>
      </c>
      <c r="BL224" s="4">
        <v>8</v>
      </c>
      <c r="BM224" s="14" t="s">
        <v>12</v>
      </c>
      <c r="BN224" s="665">
        <v>21.143254752999891</v>
      </c>
      <c r="BO224" s="285">
        <f>INDEX(Калькулятор!$H$68:$BF$68,MATCH(BJ224,Калькулятор!$H$41:$BF$41,0))</f>
        <v>1588.5195346785372</v>
      </c>
      <c r="BP224" s="672">
        <v>42361.532050274152</v>
      </c>
      <c r="BQ224" s="672">
        <v>20969.099564769236</v>
      </c>
      <c r="BR224" s="673">
        <f t="shared" si="52"/>
        <v>63330.631615043385</v>
      </c>
      <c r="BS224" s="3" t="str">
        <f t="shared" si="49"/>
        <v>Wtherm</v>
      </c>
      <c r="BT224" s="7" t="s">
        <v>7</v>
      </c>
      <c r="BU224" s="16" t="s">
        <v>79</v>
      </c>
      <c r="BV224" s="7" t="s">
        <v>7</v>
      </c>
      <c r="BW224" s="4">
        <v>180</v>
      </c>
      <c r="BX224" s="7" t="s">
        <v>7</v>
      </c>
      <c r="BY224" s="4">
        <v>380</v>
      </c>
      <c r="BZ224" s="7" t="s">
        <v>7</v>
      </c>
      <c r="CA224" s="6">
        <v>1600</v>
      </c>
      <c r="CB224" s="7" t="s">
        <v>7</v>
      </c>
      <c r="CC224" s="4">
        <v>8</v>
      </c>
      <c r="CD224" s="14" t="s">
        <v>12</v>
      </c>
      <c r="CE224" s="665">
        <v>22.422724368999894</v>
      </c>
      <c r="CF224" s="285">
        <f>INDEX(Калькулятор!$H$82:$BF$82,MATCH(CA224,Калькулятор!$H$41:$BF$41,0))</f>
        <v>1818.9783272743875</v>
      </c>
      <c r="CG224" s="672">
        <v>44015.504213859509</v>
      </c>
      <c r="CH224" s="672">
        <v>20969.099564769236</v>
      </c>
      <c r="CI224" s="673">
        <f t="shared" si="53"/>
        <v>64984.603778628749</v>
      </c>
    </row>
    <row r="225" spans="2:87" ht="16.5" thickBot="1" x14ac:dyDescent="0.3">
      <c r="B225" s="846"/>
      <c r="C225" s="3" t="str">
        <f t="shared" si="45"/>
        <v>Wtherm</v>
      </c>
      <c r="D225" s="4" t="s">
        <v>7</v>
      </c>
      <c r="E225" s="16" t="s">
        <v>79</v>
      </c>
      <c r="F225" s="4" t="s">
        <v>7</v>
      </c>
      <c r="G225" s="4">
        <v>75</v>
      </c>
      <c r="H225" s="4" t="s">
        <v>7</v>
      </c>
      <c r="I225" s="4">
        <v>380</v>
      </c>
      <c r="J225" s="4" t="s">
        <v>7</v>
      </c>
      <c r="K225" s="6">
        <v>1650</v>
      </c>
      <c r="L225" s="4" t="s">
        <v>7</v>
      </c>
      <c r="M225" s="4">
        <v>4</v>
      </c>
      <c r="N225" s="15" t="s">
        <v>8</v>
      </c>
      <c r="O225" s="665">
        <v>16.386543189435415</v>
      </c>
      <c r="P225" s="285">
        <f>INDEX(Калькулятор!$H$47:$BF$47,MATCH(K225,Калькулятор!$H$41:$BF$41,0))</f>
        <v>749.80473524111994</v>
      </c>
      <c r="Q225" s="672">
        <v>26400.408288919803</v>
      </c>
      <c r="R225" s="672">
        <v>21552.348718230776</v>
      </c>
      <c r="S225" s="673">
        <f t="shared" si="50"/>
        <v>47952.757007150576</v>
      </c>
      <c r="T225" s="3" t="str">
        <f t="shared" si="46"/>
        <v>Wtherm</v>
      </c>
      <c r="U225" s="4" t="s">
        <v>7</v>
      </c>
      <c r="V225" s="16" t="s">
        <v>79</v>
      </c>
      <c r="W225" s="4" t="s">
        <v>7</v>
      </c>
      <c r="X225" s="4">
        <v>90</v>
      </c>
      <c r="Y225" s="4" t="s">
        <v>7</v>
      </c>
      <c r="Z225" s="4">
        <v>380</v>
      </c>
      <c r="AA225" s="4" t="s">
        <v>7</v>
      </c>
      <c r="AB225" s="6">
        <v>1650</v>
      </c>
      <c r="AC225" s="4" t="s">
        <v>7</v>
      </c>
      <c r="AD225" s="4">
        <v>4</v>
      </c>
      <c r="AE225" s="15" t="s">
        <v>8</v>
      </c>
      <c r="AF225" s="665">
        <v>16.875858495435413</v>
      </c>
      <c r="AG225" s="285">
        <f>INDEX(Калькулятор!$H$54:$BF$54,MATCH(AB225,Калькулятор!$H$41:$BF$41,0))</f>
        <v>1027.532048946</v>
      </c>
      <c r="AH225" s="672">
        <v>27015.595446876818</v>
      </c>
      <c r="AI225" s="672">
        <v>21552.348718230776</v>
      </c>
      <c r="AJ225" s="673">
        <f t="shared" si="44"/>
        <v>48567.94416510759</v>
      </c>
      <c r="AK225" s="3" t="str">
        <f t="shared" si="47"/>
        <v>Wtherm</v>
      </c>
      <c r="AL225" s="4" t="s">
        <v>7</v>
      </c>
      <c r="AM225" s="16" t="s">
        <v>79</v>
      </c>
      <c r="AN225" s="4" t="s">
        <v>7</v>
      </c>
      <c r="AO225" s="4">
        <v>110</v>
      </c>
      <c r="AP225" s="4" t="s">
        <v>7</v>
      </c>
      <c r="AQ225" s="4">
        <v>380</v>
      </c>
      <c r="AR225" s="4" t="s">
        <v>7</v>
      </c>
      <c r="AS225" s="6">
        <v>1650</v>
      </c>
      <c r="AT225" s="4" t="s">
        <v>7</v>
      </c>
      <c r="AU225" s="4">
        <v>4</v>
      </c>
      <c r="AV225" s="15" t="s">
        <v>8</v>
      </c>
      <c r="AW225" s="665">
        <v>17.528278903435414</v>
      </c>
      <c r="AX225" s="285">
        <f>INDEX(Калькулятор!$H$61:$BF$61,MATCH(AS225,Калькулятор!$H$41:$BF$41,0))</f>
        <v>1253.565242710752</v>
      </c>
      <c r="AY225" s="672">
        <v>27866.032490819496</v>
      </c>
      <c r="AZ225" s="672">
        <v>21552.348718230776</v>
      </c>
      <c r="BA225" s="673">
        <f t="shared" si="51"/>
        <v>49418.381209050276</v>
      </c>
      <c r="BB225" s="3" t="str">
        <f t="shared" si="48"/>
        <v>Wtherm</v>
      </c>
      <c r="BC225" s="4" t="s">
        <v>7</v>
      </c>
      <c r="BD225" s="16" t="s">
        <v>79</v>
      </c>
      <c r="BE225" s="4" t="s">
        <v>7</v>
      </c>
      <c r="BF225" s="4">
        <v>140</v>
      </c>
      <c r="BG225" s="4" t="s">
        <v>7</v>
      </c>
      <c r="BH225" s="4">
        <v>380</v>
      </c>
      <c r="BI225" s="4" t="s">
        <v>7</v>
      </c>
      <c r="BJ225" s="6">
        <v>1650</v>
      </c>
      <c r="BK225" s="4" t="s">
        <v>7</v>
      </c>
      <c r="BL225" s="4">
        <v>8</v>
      </c>
      <c r="BM225" s="14" t="s">
        <v>12</v>
      </c>
      <c r="BN225" s="665">
        <v>21.739322147747746</v>
      </c>
      <c r="BO225" s="285">
        <f>INDEX(Калькулятор!$H$68:$BF$68,MATCH(BJ225,Калькулятор!$H$41:$BF$41,0))</f>
        <v>1652.0603160656788</v>
      </c>
      <c r="BP225" s="672">
        <v>43643.49085919444</v>
      </c>
      <c r="BQ225" s="672">
        <v>21552.348718230776</v>
      </c>
      <c r="BR225" s="673">
        <f t="shared" si="52"/>
        <v>65195.839577425213</v>
      </c>
      <c r="BS225" s="3" t="str">
        <f t="shared" si="49"/>
        <v>Wtherm</v>
      </c>
      <c r="BT225" s="4" t="s">
        <v>7</v>
      </c>
      <c r="BU225" s="16" t="s">
        <v>79</v>
      </c>
      <c r="BV225" s="4" t="s">
        <v>7</v>
      </c>
      <c r="BW225" s="4">
        <v>180</v>
      </c>
      <c r="BX225" s="4" t="s">
        <v>7</v>
      </c>
      <c r="BY225" s="4">
        <v>380</v>
      </c>
      <c r="BZ225" s="4" t="s">
        <v>7</v>
      </c>
      <c r="CA225" s="6">
        <v>1650</v>
      </c>
      <c r="CB225" s="4" t="s">
        <v>7</v>
      </c>
      <c r="CC225" s="4">
        <v>8</v>
      </c>
      <c r="CD225" s="14" t="s">
        <v>12</v>
      </c>
      <c r="CE225" s="665">
        <v>23.044162963747748</v>
      </c>
      <c r="CF225" s="285">
        <f>INDEX(Калькулятор!$H$82:$BF$82,MATCH(CA225,Калькулятор!$H$41:$BF$41,0))</f>
        <v>1891.7374603653632</v>
      </c>
      <c r="CG225" s="672">
        <v>45329.271197079805</v>
      </c>
      <c r="CH225" s="672">
        <v>21552.348718230776</v>
      </c>
      <c r="CI225" s="673">
        <f t="shared" si="53"/>
        <v>66881.619915310584</v>
      </c>
    </row>
    <row r="226" spans="2:87" ht="16.5" thickBot="1" x14ac:dyDescent="0.3">
      <c r="B226" s="846"/>
      <c r="C226" s="3" t="str">
        <f t="shared" si="45"/>
        <v>Wtherm</v>
      </c>
      <c r="D226" s="4" t="s">
        <v>7</v>
      </c>
      <c r="E226" s="16" t="s">
        <v>79</v>
      </c>
      <c r="F226" s="4" t="s">
        <v>7</v>
      </c>
      <c r="G226" s="4">
        <v>75</v>
      </c>
      <c r="H226" s="4" t="s">
        <v>7</v>
      </c>
      <c r="I226" s="4">
        <v>380</v>
      </c>
      <c r="J226" s="4" t="s">
        <v>7</v>
      </c>
      <c r="K226" s="6">
        <v>1700</v>
      </c>
      <c r="L226" s="4" t="s">
        <v>7</v>
      </c>
      <c r="M226" s="4">
        <v>4</v>
      </c>
      <c r="N226" s="15" t="s">
        <v>8</v>
      </c>
      <c r="O226" s="665">
        <v>16.829642037032418</v>
      </c>
      <c r="P226" s="285">
        <f>INDEX(Калькулятор!$H$47:$BF$47,MATCH(K226,Калькулятор!$H$41:$BF$41,0))</f>
        <v>778.64337890423997</v>
      </c>
      <c r="Q226" s="672">
        <v>27132.499938809124</v>
      </c>
      <c r="R226" s="672">
        <v>22135.597871692313</v>
      </c>
      <c r="S226" s="673">
        <f t="shared" si="50"/>
        <v>49268.097810501436</v>
      </c>
      <c r="T226" s="3" t="str">
        <f t="shared" si="46"/>
        <v>Wtherm</v>
      </c>
      <c r="U226" s="4" t="s">
        <v>7</v>
      </c>
      <c r="V226" s="16" t="s">
        <v>79</v>
      </c>
      <c r="W226" s="4" t="s">
        <v>7</v>
      </c>
      <c r="X226" s="4">
        <v>90</v>
      </c>
      <c r="Y226" s="4" t="s">
        <v>7</v>
      </c>
      <c r="Z226" s="4">
        <v>380</v>
      </c>
      <c r="AA226" s="4" t="s">
        <v>7</v>
      </c>
      <c r="AB226" s="6">
        <v>1700</v>
      </c>
      <c r="AC226" s="4" t="s">
        <v>7</v>
      </c>
      <c r="AD226" s="4">
        <v>4</v>
      </c>
      <c r="AE226" s="15" t="s">
        <v>8</v>
      </c>
      <c r="AF226" s="665">
        <v>17.328471543032418</v>
      </c>
      <c r="AG226" s="285">
        <f>INDEX(Калькулятор!$H$54:$BF$54,MATCH(AB226,Калькулятор!$H$41:$BF$41,0))</f>
        <v>1067.052512367</v>
      </c>
      <c r="AH226" s="672">
        <v>27759.615162128634</v>
      </c>
      <c r="AI226" s="672">
        <v>22135.597871692313</v>
      </c>
      <c r="AJ226" s="673">
        <f t="shared" si="44"/>
        <v>49895.213033820946</v>
      </c>
      <c r="AK226" s="3" t="str">
        <f t="shared" si="47"/>
        <v>Wtherm</v>
      </c>
      <c r="AL226" s="4" t="s">
        <v>7</v>
      </c>
      <c r="AM226" s="16" t="s">
        <v>79</v>
      </c>
      <c r="AN226" s="4" t="s">
        <v>7</v>
      </c>
      <c r="AO226" s="4">
        <v>110</v>
      </c>
      <c r="AP226" s="4" t="s">
        <v>7</v>
      </c>
      <c r="AQ226" s="4">
        <v>380</v>
      </c>
      <c r="AR226" s="4" t="s">
        <v>7</v>
      </c>
      <c r="AS226" s="6">
        <v>1700</v>
      </c>
      <c r="AT226" s="4" t="s">
        <v>7</v>
      </c>
      <c r="AU226" s="4">
        <v>4</v>
      </c>
      <c r="AV226" s="15" t="s">
        <v>8</v>
      </c>
      <c r="AW226" s="665">
        <v>17.993577551032416</v>
      </c>
      <c r="AX226" s="285">
        <f>INDEX(Калькулятор!$H$61:$BF$61,MATCH(AS226,Калькулятор!$H$41:$BF$41,0))</f>
        <v>1301.7792905073195</v>
      </c>
      <c r="AY226" s="672">
        <v>28625.956293221316</v>
      </c>
      <c r="AZ226" s="672">
        <v>22135.597871692313</v>
      </c>
      <c r="BA226" s="673">
        <f t="shared" si="51"/>
        <v>50761.554164913628</v>
      </c>
      <c r="BB226" s="3" t="str">
        <f t="shared" si="48"/>
        <v>Wtherm</v>
      </c>
      <c r="BC226" s="4" t="s">
        <v>7</v>
      </c>
      <c r="BD226" s="16" t="s">
        <v>79</v>
      </c>
      <c r="BE226" s="4" t="s">
        <v>7</v>
      </c>
      <c r="BF226" s="4">
        <v>140</v>
      </c>
      <c r="BG226" s="4" t="s">
        <v>7</v>
      </c>
      <c r="BH226" s="4">
        <v>380</v>
      </c>
      <c r="BI226" s="4" t="s">
        <v>7</v>
      </c>
      <c r="BJ226" s="6">
        <v>1700</v>
      </c>
      <c r="BK226" s="4" t="s">
        <v>7</v>
      </c>
      <c r="BL226" s="4">
        <v>8</v>
      </c>
      <c r="BM226" s="14" t="s">
        <v>12</v>
      </c>
      <c r="BN226" s="665">
        <v>22.335389542495601</v>
      </c>
      <c r="BO226" s="285">
        <f>INDEX(Калькулятор!$H$68:$BF$68,MATCH(BJ226,Калькулятор!$H$41:$BF$41,0))</f>
        <v>1715.6010974528203</v>
      </c>
      <c r="BP226" s="672">
        <v>44925.44966811475</v>
      </c>
      <c r="BQ226" s="672">
        <v>22135.597871692313</v>
      </c>
      <c r="BR226" s="673">
        <f t="shared" si="52"/>
        <v>67061.04753980707</v>
      </c>
      <c r="BS226" s="3" t="str">
        <f t="shared" si="49"/>
        <v>Wtherm</v>
      </c>
      <c r="BT226" s="4" t="s">
        <v>7</v>
      </c>
      <c r="BU226" s="16" t="s">
        <v>79</v>
      </c>
      <c r="BV226" s="4" t="s">
        <v>7</v>
      </c>
      <c r="BW226" s="4">
        <v>180</v>
      </c>
      <c r="BX226" s="4" t="s">
        <v>7</v>
      </c>
      <c r="BY226" s="4">
        <v>380</v>
      </c>
      <c r="BZ226" s="4" t="s">
        <v>7</v>
      </c>
      <c r="CA226" s="6">
        <v>1700</v>
      </c>
      <c r="CB226" s="4" t="s">
        <v>7</v>
      </c>
      <c r="CC226" s="4">
        <v>8</v>
      </c>
      <c r="CD226" s="14" t="s">
        <v>12</v>
      </c>
      <c r="CE226" s="665">
        <v>23.665601558495606</v>
      </c>
      <c r="CF226" s="285">
        <f>INDEX(Калькулятор!$H$82:$BF$82,MATCH(CA226,Калькулятор!$H$41:$BF$41,0))</f>
        <v>1964.4965934563386</v>
      </c>
      <c r="CG226" s="672">
        <v>46643.038180300115</v>
      </c>
      <c r="CH226" s="672">
        <v>22135.597871692313</v>
      </c>
      <c r="CI226" s="673">
        <f t="shared" si="53"/>
        <v>68778.63605199242</v>
      </c>
    </row>
    <row r="227" spans="2:87" ht="16.5" thickBot="1" x14ac:dyDescent="0.3">
      <c r="B227" s="846"/>
      <c r="C227" s="3" t="str">
        <f t="shared" si="45"/>
        <v>Wtherm</v>
      </c>
      <c r="D227" s="4" t="s">
        <v>7</v>
      </c>
      <c r="E227" s="16" t="s">
        <v>79</v>
      </c>
      <c r="F227" s="4" t="s">
        <v>7</v>
      </c>
      <c r="G227" s="4">
        <v>75</v>
      </c>
      <c r="H227" s="4" t="s">
        <v>7</v>
      </c>
      <c r="I227" s="4">
        <v>380</v>
      </c>
      <c r="J227" s="4" t="s">
        <v>7</v>
      </c>
      <c r="K227" s="6">
        <v>1750</v>
      </c>
      <c r="L227" s="4" t="s">
        <v>7</v>
      </c>
      <c r="M227" s="4">
        <v>4</v>
      </c>
      <c r="N227" s="15" t="s">
        <v>8</v>
      </c>
      <c r="O227" s="665">
        <v>17.303848884629424</v>
      </c>
      <c r="P227" s="285">
        <f>INDEX(Калькулятор!$H$47:$BF$47,MATCH(K227,Калькулятор!$H$41:$BF$41,0))</f>
        <v>807.48202256735988</v>
      </c>
      <c r="Q227" s="672">
        <v>27864.591588698444</v>
      </c>
      <c r="R227" s="672">
        <v>22948.847025153849</v>
      </c>
      <c r="S227" s="673">
        <f t="shared" si="50"/>
        <v>50813.438613852297</v>
      </c>
      <c r="T227" s="3" t="str">
        <f t="shared" si="46"/>
        <v>Wtherm</v>
      </c>
      <c r="U227" s="4" t="s">
        <v>7</v>
      </c>
      <c r="V227" s="16" t="s">
        <v>79</v>
      </c>
      <c r="W227" s="4" t="s">
        <v>7</v>
      </c>
      <c r="X227" s="4">
        <v>90</v>
      </c>
      <c r="Y227" s="4" t="s">
        <v>7</v>
      </c>
      <c r="Z227" s="4">
        <v>380</v>
      </c>
      <c r="AA227" s="4" t="s">
        <v>7</v>
      </c>
      <c r="AB227" s="6">
        <v>1750</v>
      </c>
      <c r="AC227" s="4" t="s">
        <v>7</v>
      </c>
      <c r="AD227" s="4">
        <v>4</v>
      </c>
      <c r="AE227" s="15" t="s">
        <v>8</v>
      </c>
      <c r="AF227" s="665">
        <v>17.812192590629422</v>
      </c>
      <c r="AG227" s="285">
        <f>INDEX(Калькулятор!$H$54:$BF$54,MATCH(AB227,Калькулятор!$H$41:$BF$41,0))</f>
        <v>1106.5729757879999</v>
      </c>
      <c r="AH227" s="672">
        <v>28503.634877380457</v>
      </c>
      <c r="AI227" s="672">
        <v>22948.847025153849</v>
      </c>
      <c r="AJ227" s="673">
        <f t="shared" si="44"/>
        <v>51452.481902534302</v>
      </c>
      <c r="AK227" s="3" t="str">
        <f t="shared" si="47"/>
        <v>Wtherm</v>
      </c>
      <c r="AL227" s="4" t="s">
        <v>7</v>
      </c>
      <c r="AM227" s="16" t="s">
        <v>79</v>
      </c>
      <c r="AN227" s="4" t="s">
        <v>7</v>
      </c>
      <c r="AO227" s="4">
        <v>110</v>
      </c>
      <c r="AP227" s="4" t="s">
        <v>7</v>
      </c>
      <c r="AQ227" s="4">
        <v>380</v>
      </c>
      <c r="AR227" s="4" t="s">
        <v>7</v>
      </c>
      <c r="AS227" s="6">
        <v>1750</v>
      </c>
      <c r="AT227" s="4" t="s">
        <v>7</v>
      </c>
      <c r="AU227" s="4">
        <v>4</v>
      </c>
      <c r="AV227" s="15" t="s">
        <v>8</v>
      </c>
      <c r="AW227" s="665">
        <v>18.489984198629426</v>
      </c>
      <c r="AX227" s="285">
        <f>INDEX(Калькулятор!$H$61:$BF$61,MATCH(AS227,Калькулятор!$H$41:$BF$41,0))</f>
        <v>1349.9933383038867</v>
      </c>
      <c r="AY227" s="672">
        <v>29385.880095623139</v>
      </c>
      <c r="AZ227" s="672">
        <v>22948.847025153849</v>
      </c>
      <c r="BA227" s="673">
        <f t="shared" si="51"/>
        <v>52334.727120776988</v>
      </c>
      <c r="BB227" s="3" t="str">
        <f t="shared" si="48"/>
        <v>Wtherm</v>
      </c>
      <c r="BC227" s="4" t="s">
        <v>7</v>
      </c>
      <c r="BD227" s="16" t="s">
        <v>79</v>
      </c>
      <c r="BE227" s="4" t="s">
        <v>7</v>
      </c>
      <c r="BF227" s="4">
        <v>140</v>
      </c>
      <c r="BG227" s="4" t="s">
        <v>7</v>
      </c>
      <c r="BH227" s="4">
        <v>380</v>
      </c>
      <c r="BI227" s="4" t="s">
        <v>7</v>
      </c>
      <c r="BJ227" s="6">
        <v>1750</v>
      </c>
      <c r="BK227" s="4" t="s">
        <v>7</v>
      </c>
      <c r="BL227" s="4">
        <v>8</v>
      </c>
      <c r="BM227" s="14" t="s">
        <v>12</v>
      </c>
      <c r="BN227" s="665">
        <v>22.962564937243457</v>
      </c>
      <c r="BO227" s="285">
        <f>INDEX(Калькулятор!$H$68:$BF$68,MATCH(BJ227,Калькулятор!$H$41:$BF$41,0))</f>
        <v>1779.1418788399615</v>
      </c>
      <c r="BP227" s="672">
        <v>46207.408477035038</v>
      </c>
      <c r="BQ227" s="672">
        <v>22948.847025153849</v>
      </c>
      <c r="BR227" s="673">
        <f t="shared" si="52"/>
        <v>69156.255502188884</v>
      </c>
      <c r="BS227" s="3" t="str">
        <f t="shared" si="49"/>
        <v>Wtherm</v>
      </c>
      <c r="BT227" s="4" t="s">
        <v>7</v>
      </c>
      <c r="BU227" s="16" t="s">
        <v>79</v>
      </c>
      <c r="BV227" s="4" t="s">
        <v>7</v>
      </c>
      <c r="BW227" s="4">
        <v>180</v>
      </c>
      <c r="BX227" s="4" t="s">
        <v>7</v>
      </c>
      <c r="BY227" s="4">
        <v>380</v>
      </c>
      <c r="BZ227" s="4" t="s">
        <v>7</v>
      </c>
      <c r="CA227" s="6">
        <v>1750</v>
      </c>
      <c r="CB227" s="4" t="s">
        <v>7</v>
      </c>
      <c r="CC227" s="4">
        <v>8</v>
      </c>
      <c r="CD227" s="14" t="s">
        <v>12</v>
      </c>
      <c r="CE227" s="665">
        <v>24.31814815324346</v>
      </c>
      <c r="CF227" s="285">
        <f>INDEX(Калькулятор!$H$82:$BF$82,MATCH(CA227,Калькулятор!$H$41:$BF$41,0))</f>
        <v>2037.255726547314</v>
      </c>
      <c r="CG227" s="672">
        <v>47956.80516352041</v>
      </c>
      <c r="CH227" s="672">
        <v>22948.847025153849</v>
      </c>
      <c r="CI227" s="673">
        <f t="shared" si="53"/>
        <v>70905.652188674256</v>
      </c>
    </row>
    <row r="228" spans="2:87" ht="16.5" thickBot="1" x14ac:dyDescent="0.3">
      <c r="B228" s="846"/>
      <c r="C228" s="3" t="str">
        <f t="shared" si="45"/>
        <v>Wtherm</v>
      </c>
      <c r="D228" s="4" t="s">
        <v>7</v>
      </c>
      <c r="E228" s="16" t="s">
        <v>79</v>
      </c>
      <c r="F228" s="4" t="s">
        <v>7</v>
      </c>
      <c r="G228" s="4">
        <v>75</v>
      </c>
      <c r="H228" s="4" t="s">
        <v>7</v>
      </c>
      <c r="I228" s="4">
        <v>380</v>
      </c>
      <c r="J228" s="4" t="s">
        <v>7</v>
      </c>
      <c r="K228" s="6">
        <v>1800</v>
      </c>
      <c r="L228" s="4" t="s">
        <v>7</v>
      </c>
      <c r="M228" s="4">
        <v>4</v>
      </c>
      <c r="N228" s="15" t="s">
        <v>8</v>
      </c>
      <c r="O228" s="665">
        <v>17.746947732226428</v>
      </c>
      <c r="P228" s="285">
        <f>INDEX(Калькулятор!$H$47:$BF$47,MATCH(K228,Калькулятор!$H$41:$BF$41,0))</f>
        <v>836.3206662304799</v>
      </c>
      <c r="Q228" s="672">
        <v>28596.683238587757</v>
      </c>
      <c r="R228" s="672">
        <v>23532.096178615386</v>
      </c>
      <c r="S228" s="673">
        <f t="shared" si="50"/>
        <v>52128.779417203143</v>
      </c>
      <c r="T228" s="3" t="str">
        <f t="shared" si="46"/>
        <v>Wtherm</v>
      </c>
      <c r="U228" s="4" t="s">
        <v>7</v>
      </c>
      <c r="V228" s="16" t="s">
        <v>79</v>
      </c>
      <c r="W228" s="4" t="s">
        <v>7</v>
      </c>
      <c r="X228" s="4">
        <v>90</v>
      </c>
      <c r="Y228" s="4" t="s">
        <v>7</v>
      </c>
      <c r="Z228" s="4">
        <v>380</v>
      </c>
      <c r="AA228" s="4" t="s">
        <v>7</v>
      </c>
      <c r="AB228" s="6">
        <v>1800</v>
      </c>
      <c r="AC228" s="4" t="s">
        <v>7</v>
      </c>
      <c r="AD228" s="4">
        <v>4</v>
      </c>
      <c r="AE228" s="15" t="s">
        <v>8</v>
      </c>
      <c r="AF228" s="665">
        <v>18.264805638226427</v>
      </c>
      <c r="AG228" s="285">
        <f>INDEX(Калькулятор!$H$54:$BF$54,MATCH(AB228,Калькулятор!$H$41:$BF$41,0))</f>
        <v>1146.0934392090001</v>
      </c>
      <c r="AH228" s="672">
        <v>29247.654592632272</v>
      </c>
      <c r="AI228" s="672">
        <v>23532.096178615386</v>
      </c>
      <c r="AJ228" s="673">
        <f t="shared" si="44"/>
        <v>52779.750771247658</v>
      </c>
      <c r="AK228" s="3" t="str">
        <f t="shared" si="47"/>
        <v>Wtherm</v>
      </c>
      <c r="AL228" s="4" t="s">
        <v>7</v>
      </c>
      <c r="AM228" s="16" t="s">
        <v>79</v>
      </c>
      <c r="AN228" s="4" t="s">
        <v>7</v>
      </c>
      <c r="AO228" s="4">
        <v>110</v>
      </c>
      <c r="AP228" s="4" t="s">
        <v>7</v>
      </c>
      <c r="AQ228" s="4">
        <v>380</v>
      </c>
      <c r="AR228" s="4" t="s">
        <v>7</v>
      </c>
      <c r="AS228" s="6">
        <v>1800</v>
      </c>
      <c r="AT228" s="4" t="s">
        <v>7</v>
      </c>
      <c r="AU228" s="4">
        <v>4</v>
      </c>
      <c r="AV228" s="15" t="s">
        <v>8</v>
      </c>
      <c r="AW228" s="665">
        <v>18.955282846226428</v>
      </c>
      <c r="AX228" s="285">
        <f>INDEX(Калькулятор!$H$61:$BF$61,MATCH(AS228,Калькулятор!$H$41:$BF$41,0))</f>
        <v>1398.2073861004542</v>
      </c>
      <c r="AY228" s="672">
        <v>30145.803898024955</v>
      </c>
      <c r="AZ228" s="672">
        <v>23532.096178615386</v>
      </c>
      <c r="BA228" s="673">
        <f t="shared" si="51"/>
        <v>53677.900076640341</v>
      </c>
      <c r="BB228" s="3" t="str">
        <f t="shared" si="48"/>
        <v>Wtherm</v>
      </c>
      <c r="BC228" s="4" t="s">
        <v>7</v>
      </c>
      <c r="BD228" s="16" t="s">
        <v>79</v>
      </c>
      <c r="BE228" s="4" t="s">
        <v>7</v>
      </c>
      <c r="BF228" s="4">
        <v>140</v>
      </c>
      <c r="BG228" s="4" t="s">
        <v>7</v>
      </c>
      <c r="BH228" s="4">
        <v>380</v>
      </c>
      <c r="BI228" s="4" t="s">
        <v>7</v>
      </c>
      <c r="BJ228" s="6">
        <v>1800</v>
      </c>
      <c r="BK228" s="4" t="s">
        <v>7</v>
      </c>
      <c r="BL228" s="4">
        <v>8</v>
      </c>
      <c r="BM228" s="14" t="s">
        <v>12</v>
      </c>
      <c r="BN228" s="665">
        <v>23.558632331991316</v>
      </c>
      <c r="BO228" s="285">
        <f>INDEX(Калькулятор!$H$68:$BF$68,MATCH(BJ228,Калькулятор!$H$41:$BF$41,0))</f>
        <v>1842.682660227103</v>
      </c>
      <c r="BP228" s="672">
        <v>47489.367285955355</v>
      </c>
      <c r="BQ228" s="672">
        <v>23532.096178615386</v>
      </c>
      <c r="BR228" s="673">
        <f t="shared" si="52"/>
        <v>71021.463464570741</v>
      </c>
      <c r="BS228" s="3" t="str">
        <f t="shared" si="49"/>
        <v>Wtherm</v>
      </c>
      <c r="BT228" s="4" t="s">
        <v>7</v>
      </c>
      <c r="BU228" s="16" t="s">
        <v>79</v>
      </c>
      <c r="BV228" s="4" t="s">
        <v>7</v>
      </c>
      <c r="BW228" s="4">
        <v>180</v>
      </c>
      <c r="BX228" s="4" t="s">
        <v>7</v>
      </c>
      <c r="BY228" s="4">
        <v>380</v>
      </c>
      <c r="BZ228" s="4" t="s">
        <v>7</v>
      </c>
      <c r="CA228" s="6">
        <v>1800</v>
      </c>
      <c r="CB228" s="4" t="s">
        <v>7</v>
      </c>
      <c r="CC228" s="4">
        <v>8</v>
      </c>
      <c r="CD228" s="14" t="s">
        <v>12</v>
      </c>
      <c r="CE228" s="665">
        <v>24.939586747991314</v>
      </c>
      <c r="CF228" s="285">
        <f>INDEX(Калькулятор!$H$82:$BF$82,MATCH(CA228,Калькулятор!$H$41:$BF$41,0))</f>
        <v>2110.0148596382896</v>
      </c>
      <c r="CG228" s="672">
        <v>49270.572146740713</v>
      </c>
      <c r="CH228" s="672">
        <v>23532.096178615386</v>
      </c>
      <c r="CI228" s="673">
        <f t="shared" si="53"/>
        <v>72802.668325356091</v>
      </c>
    </row>
    <row r="229" spans="2:87" ht="16.5" thickBot="1" x14ac:dyDescent="0.3">
      <c r="B229" s="846"/>
      <c r="C229" s="3" t="str">
        <f t="shared" si="45"/>
        <v>Wtherm</v>
      </c>
      <c r="D229" s="4" t="s">
        <v>7</v>
      </c>
      <c r="E229" s="16" t="s">
        <v>79</v>
      </c>
      <c r="F229" s="4" t="s">
        <v>7</v>
      </c>
      <c r="G229" s="4">
        <v>75</v>
      </c>
      <c r="H229" s="4" t="s">
        <v>7</v>
      </c>
      <c r="I229" s="4">
        <v>380</v>
      </c>
      <c r="J229" s="4" t="s">
        <v>7</v>
      </c>
      <c r="K229" s="6">
        <v>1850</v>
      </c>
      <c r="L229" s="4" t="s">
        <v>7</v>
      </c>
      <c r="M229" s="4">
        <v>4</v>
      </c>
      <c r="N229" s="15" t="s">
        <v>8</v>
      </c>
      <c r="O229" s="665">
        <v>18.190046579823434</v>
      </c>
      <c r="P229" s="285">
        <f>INDEX(Калькулятор!$H$47:$BF$47,MATCH(K229,Калькулятор!$H$41:$BF$41,0))</f>
        <v>865.15930989359981</v>
      </c>
      <c r="Q229" s="672">
        <v>29328.774888477084</v>
      </c>
      <c r="R229" s="672">
        <v>24115.345332076922</v>
      </c>
      <c r="S229" s="673">
        <f t="shared" si="50"/>
        <v>53444.120220554003</v>
      </c>
      <c r="T229" s="3" t="str">
        <f t="shared" si="46"/>
        <v>Wtherm</v>
      </c>
      <c r="U229" s="4" t="s">
        <v>7</v>
      </c>
      <c r="V229" s="16" t="s">
        <v>79</v>
      </c>
      <c r="W229" s="4" t="s">
        <v>7</v>
      </c>
      <c r="X229" s="4">
        <v>90</v>
      </c>
      <c r="Y229" s="4" t="s">
        <v>7</v>
      </c>
      <c r="Z229" s="4">
        <v>380</v>
      </c>
      <c r="AA229" s="4" t="s">
        <v>7</v>
      </c>
      <c r="AB229" s="6">
        <v>1850</v>
      </c>
      <c r="AC229" s="4" t="s">
        <v>7</v>
      </c>
      <c r="AD229" s="4">
        <v>4</v>
      </c>
      <c r="AE229" s="15" t="s">
        <v>8</v>
      </c>
      <c r="AF229" s="665">
        <v>18.717418685823432</v>
      </c>
      <c r="AG229" s="285">
        <f>INDEX(Калькулятор!$H$54:$BF$54,MATCH(AB229,Калькулятор!$H$41:$BF$41,0))</f>
        <v>1185.61390263</v>
      </c>
      <c r="AH229" s="672">
        <v>29991.674307884095</v>
      </c>
      <c r="AI229" s="672">
        <v>24115.345332076922</v>
      </c>
      <c r="AJ229" s="673">
        <f t="shared" si="44"/>
        <v>54107.019639961014</v>
      </c>
      <c r="AK229" s="3" t="str">
        <f t="shared" si="47"/>
        <v>Wtherm</v>
      </c>
      <c r="AL229" s="4" t="s">
        <v>7</v>
      </c>
      <c r="AM229" s="16" t="s">
        <v>79</v>
      </c>
      <c r="AN229" s="4" t="s">
        <v>7</v>
      </c>
      <c r="AO229" s="4">
        <v>110</v>
      </c>
      <c r="AP229" s="4" t="s">
        <v>7</v>
      </c>
      <c r="AQ229" s="4">
        <v>380</v>
      </c>
      <c r="AR229" s="4" t="s">
        <v>7</v>
      </c>
      <c r="AS229" s="6">
        <v>1850</v>
      </c>
      <c r="AT229" s="4" t="s">
        <v>7</v>
      </c>
      <c r="AU229" s="4">
        <v>4</v>
      </c>
      <c r="AV229" s="15" t="s">
        <v>8</v>
      </c>
      <c r="AW229" s="665">
        <v>19.42058149382343</v>
      </c>
      <c r="AX229" s="285">
        <f>INDEX(Калькулятор!$H$61:$BF$61,MATCH(AS229,Калькулятор!$H$41:$BF$41,0))</f>
        <v>1446.4214338970216</v>
      </c>
      <c r="AY229" s="672">
        <v>30905.727700426774</v>
      </c>
      <c r="AZ229" s="672">
        <v>24115.345332076922</v>
      </c>
      <c r="BA229" s="673">
        <f t="shared" si="51"/>
        <v>55021.0730325037</v>
      </c>
      <c r="BB229" s="3" t="str">
        <f t="shared" si="48"/>
        <v>Wtherm</v>
      </c>
      <c r="BC229" s="4" t="s">
        <v>7</v>
      </c>
      <c r="BD229" s="16" t="s">
        <v>79</v>
      </c>
      <c r="BE229" s="4" t="s">
        <v>7</v>
      </c>
      <c r="BF229" s="4">
        <v>140</v>
      </c>
      <c r="BG229" s="4" t="s">
        <v>7</v>
      </c>
      <c r="BH229" s="4">
        <v>380</v>
      </c>
      <c r="BI229" s="4" t="s">
        <v>7</v>
      </c>
      <c r="BJ229" s="6">
        <v>1850</v>
      </c>
      <c r="BK229" s="4" t="s">
        <v>7</v>
      </c>
      <c r="BL229" s="4">
        <v>8</v>
      </c>
      <c r="BM229" s="14" t="s">
        <v>12</v>
      </c>
      <c r="BN229" s="665">
        <v>24.154699726739167</v>
      </c>
      <c r="BO229" s="285">
        <f>INDEX(Калькулятор!$H$68:$BF$68,MATCH(BJ229,Калькулятор!$H$41:$BF$41,0))</f>
        <v>1906.2234416142446</v>
      </c>
      <c r="BP229" s="672">
        <v>48771.326094875651</v>
      </c>
      <c r="BQ229" s="672">
        <v>24115.345332076922</v>
      </c>
      <c r="BR229" s="673">
        <f t="shared" si="52"/>
        <v>72886.671426952569</v>
      </c>
      <c r="BS229" s="3" t="str">
        <f t="shared" si="49"/>
        <v>Wtherm</v>
      </c>
      <c r="BT229" s="4" t="s">
        <v>7</v>
      </c>
      <c r="BU229" s="16" t="s">
        <v>79</v>
      </c>
      <c r="BV229" s="4" t="s">
        <v>7</v>
      </c>
      <c r="BW229" s="4">
        <v>180</v>
      </c>
      <c r="BX229" s="4" t="s">
        <v>7</v>
      </c>
      <c r="BY229" s="4">
        <v>380</v>
      </c>
      <c r="BZ229" s="4" t="s">
        <v>7</v>
      </c>
      <c r="CA229" s="6">
        <v>1850</v>
      </c>
      <c r="CB229" s="4" t="s">
        <v>7</v>
      </c>
      <c r="CC229" s="4">
        <v>8</v>
      </c>
      <c r="CD229" s="14" t="s">
        <v>12</v>
      </c>
      <c r="CE229" s="665">
        <v>25.561025342739171</v>
      </c>
      <c r="CF229" s="285">
        <f>INDEX(Калькулятор!$H$82:$BF$82,MATCH(CA229,Калькулятор!$H$41:$BF$41,0))</f>
        <v>2182.773992729265</v>
      </c>
      <c r="CG229" s="672">
        <v>50584.339129961023</v>
      </c>
      <c r="CH229" s="672">
        <v>24115.345332076922</v>
      </c>
      <c r="CI229" s="673">
        <f t="shared" si="53"/>
        <v>74699.684462037942</v>
      </c>
    </row>
    <row r="230" spans="2:87" ht="16.5" thickBot="1" x14ac:dyDescent="0.3">
      <c r="B230" s="846"/>
      <c r="C230" s="3" t="str">
        <f t="shared" si="45"/>
        <v>Wtherm</v>
      </c>
      <c r="D230" s="4" t="s">
        <v>7</v>
      </c>
      <c r="E230" s="16" t="s">
        <v>79</v>
      </c>
      <c r="F230" s="4" t="s">
        <v>7</v>
      </c>
      <c r="G230" s="4">
        <v>75</v>
      </c>
      <c r="H230" s="4" t="s">
        <v>7</v>
      </c>
      <c r="I230" s="4">
        <v>380</v>
      </c>
      <c r="J230" s="4" t="s">
        <v>7</v>
      </c>
      <c r="K230" s="6">
        <v>1900</v>
      </c>
      <c r="L230" s="4" t="s">
        <v>7</v>
      </c>
      <c r="M230" s="4">
        <v>4</v>
      </c>
      <c r="N230" s="15" t="s">
        <v>8</v>
      </c>
      <c r="O230" s="665">
        <v>18.633145427420434</v>
      </c>
      <c r="P230" s="285">
        <f>INDEX(Калькулятор!$H$47:$BF$47,MATCH(K230,Калькулятор!$H$41:$BF$41,0))</f>
        <v>893.99795355671984</v>
      </c>
      <c r="Q230" s="672">
        <v>30060.866538366405</v>
      </c>
      <c r="R230" s="672">
        <v>24698.594485538466</v>
      </c>
      <c r="S230" s="673">
        <f t="shared" si="50"/>
        <v>54759.461023904871</v>
      </c>
      <c r="T230" s="3" t="str">
        <f t="shared" si="46"/>
        <v>Wtherm</v>
      </c>
      <c r="U230" s="4" t="s">
        <v>7</v>
      </c>
      <c r="V230" s="16" t="s">
        <v>79</v>
      </c>
      <c r="W230" s="4" t="s">
        <v>7</v>
      </c>
      <c r="X230" s="4">
        <v>90</v>
      </c>
      <c r="Y230" s="4" t="s">
        <v>7</v>
      </c>
      <c r="Z230" s="4">
        <v>380</v>
      </c>
      <c r="AA230" s="4" t="s">
        <v>7</v>
      </c>
      <c r="AB230" s="6">
        <v>1900</v>
      </c>
      <c r="AC230" s="4" t="s">
        <v>7</v>
      </c>
      <c r="AD230" s="4">
        <v>4</v>
      </c>
      <c r="AE230" s="15" t="s">
        <v>8</v>
      </c>
      <c r="AF230" s="665">
        <v>19.170031733420437</v>
      </c>
      <c r="AG230" s="285">
        <f>INDEX(Калькулятор!$H$54:$BF$54,MATCH(AB230,Калькулятор!$H$41:$BF$41,0))</f>
        <v>1225.1343660509999</v>
      </c>
      <c r="AH230" s="672">
        <v>30735.694023135919</v>
      </c>
      <c r="AI230" s="672">
        <v>24698.594485538466</v>
      </c>
      <c r="AJ230" s="673">
        <f t="shared" si="44"/>
        <v>55434.288508674385</v>
      </c>
      <c r="AK230" s="3" t="str">
        <f t="shared" si="47"/>
        <v>Wtherm</v>
      </c>
      <c r="AL230" s="4" t="s">
        <v>7</v>
      </c>
      <c r="AM230" s="16" t="s">
        <v>79</v>
      </c>
      <c r="AN230" s="4" t="s">
        <v>7</v>
      </c>
      <c r="AO230" s="4">
        <v>110</v>
      </c>
      <c r="AP230" s="4" t="s">
        <v>7</v>
      </c>
      <c r="AQ230" s="4">
        <v>380</v>
      </c>
      <c r="AR230" s="4" t="s">
        <v>7</v>
      </c>
      <c r="AS230" s="6">
        <v>1900</v>
      </c>
      <c r="AT230" s="4" t="s">
        <v>7</v>
      </c>
      <c r="AU230" s="4">
        <v>4</v>
      </c>
      <c r="AV230" s="15" t="s">
        <v>8</v>
      </c>
      <c r="AW230" s="665">
        <v>19.885880141420436</v>
      </c>
      <c r="AX230" s="285">
        <f>INDEX(Калькулятор!$H$61:$BF$61,MATCH(AS230,Калькулятор!$H$41:$BF$41,0))</f>
        <v>1494.6354816935891</v>
      </c>
      <c r="AY230" s="672">
        <v>31665.651502828598</v>
      </c>
      <c r="AZ230" s="672">
        <v>24698.594485538466</v>
      </c>
      <c r="BA230" s="673">
        <f t="shared" si="51"/>
        <v>56364.245988367067</v>
      </c>
      <c r="BB230" s="3" t="str">
        <f t="shared" si="48"/>
        <v>Wtherm</v>
      </c>
      <c r="BC230" s="4" t="s">
        <v>7</v>
      </c>
      <c r="BD230" s="16" t="s">
        <v>79</v>
      </c>
      <c r="BE230" s="4" t="s">
        <v>7</v>
      </c>
      <c r="BF230" s="4">
        <v>140</v>
      </c>
      <c r="BG230" s="4" t="s">
        <v>7</v>
      </c>
      <c r="BH230" s="4">
        <v>380</v>
      </c>
      <c r="BI230" s="4" t="s">
        <v>7</v>
      </c>
      <c r="BJ230" s="6">
        <v>1900</v>
      </c>
      <c r="BK230" s="4" t="s">
        <v>7</v>
      </c>
      <c r="BL230" s="4">
        <v>8</v>
      </c>
      <c r="BM230" s="14" t="s">
        <v>12</v>
      </c>
      <c r="BN230" s="665">
        <v>24.750767121487019</v>
      </c>
      <c r="BO230" s="285">
        <f>INDEX(Калькулятор!$H$68:$BF$68,MATCH(BJ230,Калькулятор!$H$41:$BF$41,0))</f>
        <v>1969.7642230013862</v>
      </c>
      <c r="BP230" s="672">
        <v>50053.28490379596</v>
      </c>
      <c r="BQ230" s="672">
        <v>24698.594485538466</v>
      </c>
      <c r="BR230" s="673">
        <f t="shared" si="52"/>
        <v>74751.879389334426</v>
      </c>
      <c r="BS230" s="3" t="str">
        <f t="shared" si="49"/>
        <v>Wtherm</v>
      </c>
      <c r="BT230" s="4" t="s">
        <v>7</v>
      </c>
      <c r="BU230" s="16" t="s">
        <v>79</v>
      </c>
      <c r="BV230" s="4" t="s">
        <v>7</v>
      </c>
      <c r="BW230" s="4">
        <v>180</v>
      </c>
      <c r="BX230" s="4" t="s">
        <v>7</v>
      </c>
      <c r="BY230" s="4">
        <v>380</v>
      </c>
      <c r="BZ230" s="4" t="s">
        <v>7</v>
      </c>
      <c r="CA230" s="6">
        <v>1900</v>
      </c>
      <c r="CB230" s="4" t="s">
        <v>7</v>
      </c>
      <c r="CC230" s="4">
        <v>8</v>
      </c>
      <c r="CD230" s="14" t="s">
        <v>12</v>
      </c>
      <c r="CE230" s="665">
        <v>26.182463937487029</v>
      </c>
      <c r="CF230" s="285">
        <f>INDEX(Калькулятор!$H$82:$BF$82,MATCH(CA230,Калькулятор!$H$41:$BF$41,0))</f>
        <v>2255.5331258202405</v>
      </c>
      <c r="CG230" s="672">
        <v>51898.106113181333</v>
      </c>
      <c r="CH230" s="672">
        <v>24698.594485538466</v>
      </c>
      <c r="CI230" s="673">
        <f t="shared" si="53"/>
        <v>76596.700598719792</v>
      </c>
    </row>
    <row r="231" spans="2:87" ht="16.5" thickBot="1" x14ac:dyDescent="0.3">
      <c r="B231" s="846"/>
      <c r="C231" s="3" t="str">
        <f t="shared" si="45"/>
        <v>Wtherm</v>
      </c>
      <c r="D231" s="4" t="s">
        <v>7</v>
      </c>
      <c r="E231" s="16" t="s">
        <v>79</v>
      </c>
      <c r="F231" s="4" t="s">
        <v>7</v>
      </c>
      <c r="G231" s="4">
        <v>75</v>
      </c>
      <c r="H231" s="4" t="s">
        <v>7</v>
      </c>
      <c r="I231" s="4">
        <v>380</v>
      </c>
      <c r="J231" s="4" t="s">
        <v>7</v>
      </c>
      <c r="K231" s="6">
        <v>1950</v>
      </c>
      <c r="L231" s="4" t="s">
        <v>7</v>
      </c>
      <c r="M231" s="4">
        <v>4</v>
      </c>
      <c r="N231" s="15" t="s">
        <v>8</v>
      </c>
      <c r="O231" s="665">
        <v>19.10735227501744</v>
      </c>
      <c r="P231" s="285">
        <f>INDEX(Калькулятор!$H$47:$BF$47,MATCH(K231,Калькулятор!$H$41:$BF$41,0))</f>
        <v>922.83659721983986</v>
      </c>
      <c r="Q231" s="672">
        <v>30792.958188255725</v>
      </c>
      <c r="R231" s="672">
        <v>25511.843638999999</v>
      </c>
      <c r="S231" s="673">
        <f t="shared" si="50"/>
        <v>56304.801827255724</v>
      </c>
      <c r="T231" s="3" t="str">
        <f t="shared" si="46"/>
        <v>Wtherm</v>
      </c>
      <c r="U231" s="4" t="s">
        <v>7</v>
      </c>
      <c r="V231" s="16" t="s">
        <v>79</v>
      </c>
      <c r="W231" s="4" t="s">
        <v>7</v>
      </c>
      <c r="X231" s="4">
        <v>90</v>
      </c>
      <c r="Y231" s="4" t="s">
        <v>7</v>
      </c>
      <c r="Z231" s="4">
        <v>380</v>
      </c>
      <c r="AA231" s="4" t="s">
        <v>7</v>
      </c>
      <c r="AB231" s="6">
        <v>1950</v>
      </c>
      <c r="AC231" s="4" t="s">
        <v>7</v>
      </c>
      <c r="AD231" s="4">
        <v>4</v>
      </c>
      <c r="AE231" s="15" t="s">
        <v>8</v>
      </c>
      <c r="AF231" s="665">
        <v>19.653752781017442</v>
      </c>
      <c r="AG231" s="285">
        <f>INDEX(Калькулятор!$H$54:$BF$54,MATCH(AB231,Калькулятор!$H$41:$BF$41,0))</f>
        <v>1264.6548294720001</v>
      </c>
      <c r="AH231" s="672">
        <v>31479.713738387738</v>
      </c>
      <c r="AI231" s="672">
        <v>25511.843638999999</v>
      </c>
      <c r="AJ231" s="673">
        <f t="shared" si="44"/>
        <v>56991.55737738774</v>
      </c>
      <c r="AK231" s="3" t="str">
        <f t="shared" si="47"/>
        <v>Wtherm</v>
      </c>
      <c r="AL231" s="4" t="s">
        <v>7</v>
      </c>
      <c r="AM231" s="16" t="s">
        <v>79</v>
      </c>
      <c r="AN231" s="4" t="s">
        <v>7</v>
      </c>
      <c r="AO231" s="4">
        <v>110</v>
      </c>
      <c r="AP231" s="4" t="s">
        <v>7</v>
      </c>
      <c r="AQ231" s="4">
        <v>380</v>
      </c>
      <c r="AR231" s="4" t="s">
        <v>7</v>
      </c>
      <c r="AS231" s="6">
        <v>1950</v>
      </c>
      <c r="AT231" s="4" t="s">
        <v>7</v>
      </c>
      <c r="AU231" s="4">
        <v>4</v>
      </c>
      <c r="AV231" s="15" t="s">
        <v>8</v>
      </c>
      <c r="AW231" s="665">
        <v>20.382286789017442</v>
      </c>
      <c r="AX231" s="285">
        <f>INDEX(Калькулятор!$H$61:$BF$61,MATCH(AS231,Калькулятор!$H$41:$BF$41,0))</f>
        <v>1542.8495294901566</v>
      </c>
      <c r="AY231" s="672">
        <v>32425.575305230417</v>
      </c>
      <c r="AZ231" s="672">
        <v>25511.843638999999</v>
      </c>
      <c r="BA231" s="673">
        <f t="shared" si="51"/>
        <v>57937.41894423042</v>
      </c>
      <c r="BB231" s="3" t="str">
        <f t="shared" si="48"/>
        <v>Wtherm</v>
      </c>
      <c r="BC231" s="4" t="s">
        <v>7</v>
      </c>
      <c r="BD231" s="16" t="s">
        <v>79</v>
      </c>
      <c r="BE231" s="4" t="s">
        <v>7</v>
      </c>
      <c r="BF231" s="4">
        <v>140</v>
      </c>
      <c r="BG231" s="4" t="s">
        <v>7</v>
      </c>
      <c r="BH231" s="4">
        <v>380</v>
      </c>
      <c r="BI231" s="4" t="s">
        <v>7</v>
      </c>
      <c r="BJ231" s="6">
        <v>1950</v>
      </c>
      <c r="BK231" s="4" t="s">
        <v>7</v>
      </c>
      <c r="BL231" s="4">
        <v>8</v>
      </c>
      <c r="BM231" s="14" t="s">
        <v>12</v>
      </c>
      <c r="BN231" s="665">
        <v>25.377942516234874</v>
      </c>
      <c r="BO231" s="285">
        <f>INDEX(Калькулятор!$H$68:$BF$68,MATCH(BJ231,Калькулятор!$H$41:$BF$41,0))</f>
        <v>2033.3050043885278</v>
      </c>
      <c r="BP231" s="672">
        <v>51335.24371271627</v>
      </c>
      <c r="BQ231" s="672">
        <v>25511.843638999999</v>
      </c>
      <c r="BR231" s="673">
        <f t="shared" si="52"/>
        <v>76847.087351716269</v>
      </c>
      <c r="BS231" s="3" t="str">
        <f t="shared" si="49"/>
        <v>Wtherm</v>
      </c>
      <c r="BT231" s="4" t="s">
        <v>7</v>
      </c>
      <c r="BU231" s="16" t="s">
        <v>79</v>
      </c>
      <c r="BV231" s="4" t="s">
        <v>7</v>
      </c>
      <c r="BW231" s="4">
        <v>180</v>
      </c>
      <c r="BX231" s="4" t="s">
        <v>7</v>
      </c>
      <c r="BY231" s="4">
        <v>380</v>
      </c>
      <c r="BZ231" s="4" t="s">
        <v>7</v>
      </c>
      <c r="CA231" s="6">
        <v>1950</v>
      </c>
      <c r="CB231" s="4" t="s">
        <v>7</v>
      </c>
      <c r="CC231" s="4">
        <v>8</v>
      </c>
      <c r="CD231" s="14" t="s">
        <v>12</v>
      </c>
      <c r="CE231" s="665">
        <v>26.835010532234879</v>
      </c>
      <c r="CF231" s="285">
        <f>INDEX(Калькулятор!$H$82:$BF$82,MATCH(CA231,Калькулятор!$H$41:$BF$41,0))</f>
        <v>2328.2922589112163</v>
      </c>
      <c r="CG231" s="672">
        <v>53211.873096401636</v>
      </c>
      <c r="CH231" s="672">
        <v>25511.843638999999</v>
      </c>
      <c r="CI231" s="673">
        <f t="shared" si="53"/>
        <v>78723.716735401627</v>
      </c>
    </row>
    <row r="232" spans="2:87" ht="16.5" thickBot="1" x14ac:dyDescent="0.3">
      <c r="B232" s="846"/>
      <c r="C232" s="3" t="str">
        <f t="shared" si="45"/>
        <v>Wtherm</v>
      </c>
      <c r="D232" s="4" t="s">
        <v>7</v>
      </c>
      <c r="E232" s="16" t="s">
        <v>79</v>
      </c>
      <c r="F232" s="4" t="s">
        <v>7</v>
      </c>
      <c r="G232" s="4">
        <v>75</v>
      </c>
      <c r="H232" s="4" t="s">
        <v>7</v>
      </c>
      <c r="I232" s="4">
        <v>380</v>
      </c>
      <c r="J232" s="4" t="s">
        <v>7</v>
      </c>
      <c r="K232" s="6">
        <v>2000</v>
      </c>
      <c r="L232" s="4" t="s">
        <v>7</v>
      </c>
      <c r="M232" s="4">
        <v>4</v>
      </c>
      <c r="N232" s="15" t="s">
        <v>8</v>
      </c>
      <c r="O232" s="665">
        <v>19.598355119614443</v>
      </c>
      <c r="P232" s="285">
        <f>INDEX(Калькулятор!$H$47:$BF$47,MATCH(K232,Калькулятор!$H$41:$BF$41,0))</f>
        <v>951.67524088295977</v>
      </c>
      <c r="Q232" s="672">
        <v>31557.537798145044</v>
      </c>
      <c r="R232" s="672">
        <v>26095.09279246155</v>
      </c>
      <c r="S232" s="673">
        <f t="shared" si="50"/>
        <v>57652.630590606597</v>
      </c>
      <c r="T232" s="3" t="str">
        <f t="shared" si="46"/>
        <v>Wtherm</v>
      </c>
      <c r="U232" s="4" t="s">
        <v>7</v>
      </c>
      <c r="V232" s="16" t="s">
        <v>79</v>
      </c>
      <c r="W232" s="4" t="s">
        <v>7</v>
      </c>
      <c r="X232" s="4">
        <v>90</v>
      </c>
      <c r="Y232" s="4" t="s">
        <v>7</v>
      </c>
      <c r="Z232" s="4">
        <v>380</v>
      </c>
      <c r="AA232" s="4" t="s">
        <v>7</v>
      </c>
      <c r="AB232" s="6">
        <v>2000</v>
      </c>
      <c r="AC232" s="4" t="s">
        <v>7</v>
      </c>
      <c r="AD232" s="4">
        <v>4</v>
      </c>
      <c r="AE232" s="15" t="s">
        <v>8</v>
      </c>
      <c r="AF232" s="665">
        <v>20.154269825614442</v>
      </c>
      <c r="AG232" s="285">
        <f>INDEX(Калькулятор!$H$54:$BF$54,MATCH(AB232,Калькулятор!$H$41:$BF$41,0))</f>
        <v>1304.175292893</v>
      </c>
      <c r="AH232" s="672">
        <v>32256.581593639559</v>
      </c>
      <c r="AI232" s="672">
        <v>26095.09279246155</v>
      </c>
      <c r="AJ232" s="673">
        <f t="shared" si="44"/>
        <v>58351.674386101105</v>
      </c>
      <c r="AK232" s="3" t="str">
        <f t="shared" si="47"/>
        <v>Wtherm</v>
      </c>
      <c r="AL232" s="4" t="s">
        <v>7</v>
      </c>
      <c r="AM232" s="16" t="s">
        <v>79</v>
      </c>
      <c r="AN232" s="4" t="s">
        <v>7</v>
      </c>
      <c r="AO232" s="4">
        <v>110</v>
      </c>
      <c r="AP232" s="4" t="s">
        <v>7</v>
      </c>
      <c r="AQ232" s="4">
        <v>380</v>
      </c>
      <c r="AR232" s="4" t="s">
        <v>7</v>
      </c>
      <c r="AS232" s="6">
        <v>2000</v>
      </c>
      <c r="AT232" s="4" t="s">
        <v>7</v>
      </c>
      <c r="AU232" s="4">
        <v>4</v>
      </c>
      <c r="AV232" s="15" t="s">
        <v>8</v>
      </c>
      <c r="AW232" s="665">
        <v>20.895489433614443</v>
      </c>
      <c r="AX232" s="285">
        <f>INDEX(Калькулятор!$H$61:$BF$61,MATCH(AS232,Калькулятор!$H$41:$BF$41,0))</f>
        <v>1591.0635772867238</v>
      </c>
      <c r="AY232" s="672">
        <v>33218.827487632239</v>
      </c>
      <c r="AZ232" s="672">
        <v>26095.09279246155</v>
      </c>
      <c r="BA232" s="673">
        <f t="shared" si="51"/>
        <v>59313.920280093793</v>
      </c>
      <c r="BB232" s="3" t="str">
        <f t="shared" si="48"/>
        <v>Wtherm</v>
      </c>
      <c r="BC232" s="4" t="s">
        <v>7</v>
      </c>
      <c r="BD232" s="16" t="s">
        <v>79</v>
      </c>
      <c r="BE232" s="4" t="s">
        <v>7</v>
      </c>
      <c r="BF232" s="4">
        <v>140</v>
      </c>
      <c r="BG232" s="4" t="s">
        <v>7</v>
      </c>
      <c r="BH232" s="4">
        <v>380</v>
      </c>
      <c r="BI232" s="4" t="s">
        <v>7</v>
      </c>
      <c r="BJ232" s="6">
        <v>2000</v>
      </c>
      <c r="BK232" s="4" t="s">
        <v>7</v>
      </c>
      <c r="BL232" s="4">
        <v>8</v>
      </c>
      <c r="BM232" s="14" t="s">
        <v>12</v>
      </c>
      <c r="BN232" s="665">
        <v>26.021913907982736</v>
      </c>
      <c r="BO232" s="285">
        <f>INDEX(Калькулятор!$H$68:$BF$68,MATCH(BJ232,Калькулятор!$H$41:$BF$41,0))</f>
        <v>2096.8457857756689</v>
      </c>
      <c r="BP232" s="672">
        <v>52651.251261636571</v>
      </c>
      <c r="BQ232" s="672">
        <v>26095.09279246155</v>
      </c>
      <c r="BR232" s="673">
        <f t="shared" si="52"/>
        <v>78746.344054098125</v>
      </c>
      <c r="BS232" s="3" t="str">
        <f t="shared" si="49"/>
        <v>Wtherm</v>
      </c>
      <c r="BT232" s="4" t="s">
        <v>7</v>
      </c>
      <c r="BU232" s="16" t="s">
        <v>79</v>
      </c>
      <c r="BV232" s="4" t="s">
        <v>7</v>
      </c>
      <c r="BW232" s="4">
        <v>180</v>
      </c>
      <c r="BX232" s="4" t="s">
        <v>7</v>
      </c>
      <c r="BY232" s="4">
        <v>380</v>
      </c>
      <c r="BZ232" s="4" t="s">
        <v>7</v>
      </c>
      <c r="CA232" s="6">
        <v>2000</v>
      </c>
      <c r="CB232" s="4" t="s">
        <v>7</v>
      </c>
      <c r="CC232" s="4">
        <v>8</v>
      </c>
      <c r="CD232" s="14" t="s">
        <v>12</v>
      </c>
      <c r="CE232" s="665">
        <v>27.504353123982739</v>
      </c>
      <c r="CF232" s="285">
        <f>INDEX(Калькулятор!$H$82:$BF$82,MATCH(CA232,Калькулятор!$H$41:$BF$41,0))</f>
        <v>2401.0513920021913</v>
      </c>
      <c r="CG232" s="672">
        <v>54560.649299621931</v>
      </c>
      <c r="CH232" s="672">
        <v>26095.09279246155</v>
      </c>
      <c r="CI232" s="673">
        <f t="shared" si="53"/>
        <v>80655.742092083485</v>
      </c>
    </row>
    <row r="233" spans="2:87" ht="16.5" thickBot="1" x14ac:dyDescent="0.3">
      <c r="B233" s="846"/>
      <c r="C233" s="3" t="str">
        <f t="shared" si="45"/>
        <v>Wtherm</v>
      </c>
      <c r="D233" s="4" t="s">
        <v>7</v>
      </c>
      <c r="E233" s="16" t="s">
        <v>79</v>
      </c>
      <c r="F233" s="4" t="s">
        <v>7</v>
      </c>
      <c r="G233" s="4">
        <v>75</v>
      </c>
      <c r="H233" s="4" t="s">
        <v>7</v>
      </c>
      <c r="I233" s="4">
        <v>380</v>
      </c>
      <c r="J233" s="4" t="s">
        <v>7</v>
      </c>
      <c r="K233" s="6">
        <v>2050</v>
      </c>
      <c r="L233" s="4" t="s">
        <v>7</v>
      </c>
      <c r="M233" s="4">
        <v>4</v>
      </c>
      <c r="N233" s="15" t="s">
        <v>8</v>
      </c>
      <c r="O233" s="665">
        <v>20.041453967211449</v>
      </c>
      <c r="P233" s="285">
        <f>INDEX(Калькулятор!$H$47:$BF$47,MATCH(K233,Калькулятор!$H$41:$BF$41,0))</f>
        <v>980.51388454607979</v>
      </c>
      <c r="Q233" s="672">
        <v>32416.035203342177</v>
      </c>
      <c r="R233" s="672">
        <v>26678.34194592309</v>
      </c>
      <c r="S233" s="673">
        <f t="shared" si="50"/>
        <v>59094.377149265267</v>
      </c>
      <c r="T233" s="3" t="str">
        <f t="shared" si="46"/>
        <v>Wtherm</v>
      </c>
      <c r="U233" s="4" t="s">
        <v>7</v>
      </c>
      <c r="V233" s="16" t="s">
        <v>79</v>
      </c>
      <c r="W233" s="4" t="s">
        <v>7</v>
      </c>
      <c r="X233" s="4">
        <v>90</v>
      </c>
      <c r="Y233" s="4" t="s">
        <v>7</v>
      </c>
      <c r="Z233" s="4">
        <v>380</v>
      </c>
      <c r="AA233" s="4" t="s">
        <v>7</v>
      </c>
      <c r="AB233" s="6">
        <v>2050</v>
      </c>
      <c r="AC233" s="4" t="s">
        <v>7</v>
      </c>
      <c r="AD233" s="4">
        <v>4</v>
      </c>
      <c r="AE233" s="15" t="s">
        <v>8</v>
      </c>
      <c r="AF233" s="665">
        <v>20.60688287321145</v>
      </c>
      <c r="AG233" s="285">
        <f>INDEX(Калькулятор!$H$54:$BF$54,MATCH(AB233,Калькулятор!$H$41:$BF$41,0))</f>
        <v>1343.6957563139999</v>
      </c>
      <c r="AH233" s="672">
        <v>33127.007064199184</v>
      </c>
      <c r="AI233" s="672">
        <v>26678.34194592309</v>
      </c>
      <c r="AJ233" s="673">
        <f t="shared" si="44"/>
        <v>59805.349010122271</v>
      </c>
      <c r="AK233" s="3" t="str">
        <f t="shared" si="47"/>
        <v>Wtherm</v>
      </c>
      <c r="AL233" s="4" t="s">
        <v>7</v>
      </c>
      <c r="AM233" s="16" t="s">
        <v>79</v>
      </c>
      <c r="AN233" s="4" t="s">
        <v>7</v>
      </c>
      <c r="AO233" s="4">
        <v>110</v>
      </c>
      <c r="AP233" s="4" t="s">
        <v>7</v>
      </c>
      <c r="AQ233" s="4">
        <v>380</v>
      </c>
      <c r="AR233" s="4" t="s">
        <v>7</v>
      </c>
      <c r="AS233" s="6">
        <v>2050</v>
      </c>
      <c r="AT233" s="4" t="s">
        <v>7</v>
      </c>
      <c r="AU233" s="4">
        <v>4</v>
      </c>
      <c r="AV233" s="15" t="s">
        <v>8</v>
      </c>
      <c r="AW233" s="665">
        <v>21.360788081211449</v>
      </c>
      <c r="AX233" s="285">
        <f>INDEX(Калькулятор!$H$61:$BF$61,MATCH(AS233,Калькулятор!$H$41:$BF$41,0))</f>
        <v>1639.2776250832912</v>
      </c>
      <c r="AY233" s="672">
        <v>34105.157045341868</v>
      </c>
      <c r="AZ233" s="672">
        <v>26678.34194592309</v>
      </c>
      <c r="BA233" s="673">
        <f t="shared" si="51"/>
        <v>60783.498991264962</v>
      </c>
      <c r="BB233" s="3" t="str">
        <f t="shared" si="48"/>
        <v>Wtherm</v>
      </c>
      <c r="BC233" s="4" t="s">
        <v>7</v>
      </c>
      <c r="BD233" s="16" t="s">
        <v>79</v>
      </c>
      <c r="BE233" s="4" t="s">
        <v>7</v>
      </c>
      <c r="BF233" s="4">
        <v>140</v>
      </c>
      <c r="BG233" s="4" t="s">
        <v>7</v>
      </c>
      <c r="BH233" s="4">
        <v>380</v>
      </c>
      <c r="BI233" s="4" t="s">
        <v>7</v>
      </c>
      <c r="BJ233" s="6">
        <v>2050</v>
      </c>
      <c r="BK233" s="4" t="s">
        <v>7</v>
      </c>
      <c r="BL233" s="4">
        <v>8</v>
      </c>
      <c r="BM233" s="14" t="s">
        <v>12</v>
      </c>
      <c r="BN233" s="665">
        <v>26.617981302730588</v>
      </c>
      <c r="BO233" s="285">
        <f>INDEX(Калькулятор!$H$68:$BF$68,MATCH(BJ233,Калькулятор!$H$41:$BF$41,0))</f>
        <v>2160.3865671628105</v>
      </c>
      <c r="BP233" s="672">
        <v>54059.615825864676</v>
      </c>
      <c r="BQ233" s="672">
        <v>26678.34194592309</v>
      </c>
      <c r="BR233" s="673">
        <f t="shared" si="52"/>
        <v>80737.957771787769</v>
      </c>
      <c r="BS233" s="3" t="str">
        <f t="shared" si="49"/>
        <v>Wtherm</v>
      </c>
      <c r="BT233" s="4" t="s">
        <v>7</v>
      </c>
      <c r="BU233" s="16" t="s">
        <v>79</v>
      </c>
      <c r="BV233" s="4" t="s">
        <v>7</v>
      </c>
      <c r="BW233" s="4">
        <v>180</v>
      </c>
      <c r="BX233" s="4" t="s">
        <v>7</v>
      </c>
      <c r="BY233" s="4">
        <v>380</v>
      </c>
      <c r="BZ233" s="4" t="s">
        <v>7</v>
      </c>
      <c r="CA233" s="6">
        <v>2050</v>
      </c>
      <c r="CB233" s="4" t="s">
        <v>7</v>
      </c>
      <c r="CC233" s="4">
        <v>8</v>
      </c>
      <c r="CD233" s="14" t="s">
        <v>12</v>
      </c>
      <c r="CE233" s="665">
        <v>28.125791718730589</v>
      </c>
      <c r="CF233" s="285">
        <f>INDEX(Калькулятор!$H$82:$BF$82,MATCH(CA233,Калькулятор!$H$41:$BF$41,0))</f>
        <v>2473.8105250931671</v>
      </c>
      <c r="CG233" s="672">
        <v>56000.822038150043</v>
      </c>
      <c r="CH233" s="672">
        <v>26678.34194592309</v>
      </c>
      <c r="CI233" s="673">
        <f t="shared" si="53"/>
        <v>82679.163984073137</v>
      </c>
    </row>
    <row r="234" spans="2:87" ht="16.5" thickBot="1" x14ac:dyDescent="0.3">
      <c r="B234" s="846"/>
      <c r="C234" s="3" t="str">
        <f t="shared" si="45"/>
        <v>Wtherm</v>
      </c>
      <c r="D234" s="7" t="s">
        <v>7</v>
      </c>
      <c r="E234" s="16" t="s">
        <v>79</v>
      </c>
      <c r="F234" s="7" t="s">
        <v>7</v>
      </c>
      <c r="G234" s="4">
        <v>75</v>
      </c>
      <c r="H234" s="7" t="s">
        <v>7</v>
      </c>
      <c r="I234" s="4">
        <v>380</v>
      </c>
      <c r="J234" s="7" t="s">
        <v>7</v>
      </c>
      <c r="K234" s="6">
        <v>2100</v>
      </c>
      <c r="L234" s="7" t="s">
        <v>7</v>
      </c>
      <c r="M234" s="4">
        <v>4</v>
      </c>
      <c r="N234" s="15" t="s">
        <v>8</v>
      </c>
      <c r="O234" s="665">
        <v>20.515660814808452</v>
      </c>
      <c r="P234" s="285">
        <f>INDEX(Калькулятор!$H$47:$BF$47,MATCH(K234,Калькулятор!$H$41:$BF$41,0))</f>
        <v>1009.3525282091998</v>
      </c>
      <c r="Q234" s="672">
        <v>33148.126853231493</v>
      </c>
      <c r="R234" s="672">
        <v>27491.591099384623</v>
      </c>
      <c r="S234" s="673">
        <f t="shared" si="50"/>
        <v>60639.71795261612</v>
      </c>
      <c r="T234" s="3" t="str">
        <f t="shared" si="46"/>
        <v>Wtherm</v>
      </c>
      <c r="U234" s="7" t="s">
        <v>7</v>
      </c>
      <c r="V234" s="16" t="s">
        <v>79</v>
      </c>
      <c r="W234" s="7" t="s">
        <v>7</v>
      </c>
      <c r="X234" s="4">
        <v>90</v>
      </c>
      <c r="Y234" s="7" t="s">
        <v>7</v>
      </c>
      <c r="Z234" s="4">
        <v>380</v>
      </c>
      <c r="AA234" s="7" t="s">
        <v>7</v>
      </c>
      <c r="AB234" s="6">
        <v>2100</v>
      </c>
      <c r="AC234" s="7" t="s">
        <v>7</v>
      </c>
      <c r="AD234" s="4">
        <v>4</v>
      </c>
      <c r="AE234" s="15" t="s">
        <v>8</v>
      </c>
      <c r="AF234" s="665">
        <v>21.090603920808455</v>
      </c>
      <c r="AG234" s="285">
        <f>INDEX(Калькулятор!$H$54:$BF$54,MATCH(AB234,Калькулятор!$H$41:$BF$41,0))</f>
        <v>1383.2162197349999</v>
      </c>
      <c r="AH234" s="672">
        <v>33871.026779451007</v>
      </c>
      <c r="AI234" s="672">
        <v>27491.591099384623</v>
      </c>
      <c r="AJ234" s="673">
        <f t="shared" si="44"/>
        <v>61362.617878835634</v>
      </c>
      <c r="AK234" s="3" t="str">
        <f t="shared" si="47"/>
        <v>Wtherm</v>
      </c>
      <c r="AL234" s="7" t="s">
        <v>7</v>
      </c>
      <c r="AM234" s="16" t="s">
        <v>79</v>
      </c>
      <c r="AN234" s="7" t="s">
        <v>7</v>
      </c>
      <c r="AO234" s="4">
        <v>110</v>
      </c>
      <c r="AP234" s="7" t="s">
        <v>7</v>
      </c>
      <c r="AQ234" s="4">
        <v>380</v>
      </c>
      <c r="AR234" s="7" t="s">
        <v>7</v>
      </c>
      <c r="AS234" s="6">
        <v>2100</v>
      </c>
      <c r="AT234" s="7" t="s">
        <v>7</v>
      </c>
      <c r="AU234" s="4">
        <v>4</v>
      </c>
      <c r="AV234" s="15" t="s">
        <v>8</v>
      </c>
      <c r="AW234" s="665">
        <v>21.857194728808452</v>
      </c>
      <c r="AX234" s="285">
        <f>INDEX(Калькулятор!$H$61:$BF$61,MATCH(AS234,Калькулятор!$H$41:$BF$41,0))</f>
        <v>1687.4916728798585</v>
      </c>
      <c r="AY234" s="672">
        <v>34865.08084774368</v>
      </c>
      <c r="AZ234" s="672">
        <v>27491.591099384623</v>
      </c>
      <c r="BA234" s="673">
        <f t="shared" si="51"/>
        <v>62356.6719471283</v>
      </c>
      <c r="BB234" s="3" t="str">
        <f t="shared" si="48"/>
        <v>Wtherm</v>
      </c>
      <c r="BC234" s="7" t="s">
        <v>7</v>
      </c>
      <c r="BD234" s="16" t="s">
        <v>79</v>
      </c>
      <c r="BE234" s="7" t="s">
        <v>7</v>
      </c>
      <c r="BF234" s="4">
        <v>140</v>
      </c>
      <c r="BG234" s="7" t="s">
        <v>7</v>
      </c>
      <c r="BH234" s="4">
        <v>380</v>
      </c>
      <c r="BI234" s="7" t="s">
        <v>7</v>
      </c>
      <c r="BJ234" s="6">
        <v>2100</v>
      </c>
      <c r="BK234" s="7" t="s">
        <v>7</v>
      </c>
      <c r="BL234" s="4">
        <v>8</v>
      </c>
      <c r="BM234" s="14" t="s">
        <v>12</v>
      </c>
      <c r="BN234" s="665">
        <v>27.245156697478443</v>
      </c>
      <c r="BO234" s="285">
        <f>INDEX(Калькулятор!$H$68:$BF$68,MATCH(BJ234,Калькулятор!$H$41:$BF$41,0))</f>
        <v>2223.9273485499521</v>
      </c>
      <c r="BP234" s="672">
        <v>55341.574634784993</v>
      </c>
      <c r="BQ234" s="672">
        <v>27491.591099384623</v>
      </c>
      <c r="BR234" s="673">
        <f t="shared" si="52"/>
        <v>82833.165734169612</v>
      </c>
      <c r="BS234" s="3" t="str">
        <f t="shared" si="49"/>
        <v>Wtherm</v>
      </c>
      <c r="BT234" s="7" t="s">
        <v>7</v>
      </c>
      <c r="BU234" s="16" t="s">
        <v>79</v>
      </c>
      <c r="BV234" s="7" t="s">
        <v>7</v>
      </c>
      <c r="BW234" s="4">
        <v>180</v>
      </c>
      <c r="BX234" s="7" t="s">
        <v>7</v>
      </c>
      <c r="BY234" s="4">
        <v>380</v>
      </c>
      <c r="BZ234" s="7" t="s">
        <v>7</v>
      </c>
      <c r="CA234" s="6">
        <v>2100</v>
      </c>
      <c r="CB234" s="7" t="s">
        <v>7</v>
      </c>
      <c r="CC234" s="4">
        <v>8</v>
      </c>
      <c r="CD234" s="14" t="s">
        <v>12</v>
      </c>
      <c r="CE234" s="665">
        <v>28.778338313478447</v>
      </c>
      <c r="CF234" s="285">
        <f>INDEX(Калькулятор!$H$82:$BF$82,MATCH(CA234,Калькулятор!$H$41:$BF$41,0))</f>
        <v>2546.5696581841426</v>
      </c>
      <c r="CG234" s="672">
        <v>57314.589021370353</v>
      </c>
      <c r="CH234" s="672">
        <v>27491.591099384623</v>
      </c>
      <c r="CI234" s="673">
        <f t="shared" si="53"/>
        <v>84806.180120754972</v>
      </c>
    </row>
    <row r="235" spans="2:87" ht="16.5" thickBot="1" x14ac:dyDescent="0.3">
      <c r="B235" s="846"/>
      <c r="C235" s="3" t="str">
        <f t="shared" si="45"/>
        <v>Wtherm</v>
      </c>
      <c r="D235" s="4" t="s">
        <v>7</v>
      </c>
      <c r="E235" s="16" t="s">
        <v>79</v>
      </c>
      <c r="F235" s="4" t="s">
        <v>7</v>
      </c>
      <c r="G235" s="4">
        <v>75</v>
      </c>
      <c r="H235" s="4" t="s">
        <v>7</v>
      </c>
      <c r="I235" s="4">
        <v>380</v>
      </c>
      <c r="J235" s="4" t="s">
        <v>7</v>
      </c>
      <c r="K235" s="6">
        <v>2150</v>
      </c>
      <c r="L235" s="4" t="s">
        <v>7</v>
      </c>
      <c r="M235" s="4">
        <v>4</v>
      </c>
      <c r="N235" s="15" t="s">
        <v>8</v>
      </c>
      <c r="O235" s="665">
        <v>20.958759662405459</v>
      </c>
      <c r="P235" s="285">
        <f>INDEX(Калькулятор!$H$47:$BF$47,MATCH(K235,Калькулятор!$H$41:$BF$41,0))</f>
        <v>1038.19117187232</v>
      </c>
      <c r="Q235" s="672">
        <v>33880.218503120821</v>
      </c>
      <c r="R235" s="672">
        <v>28074.840252846148</v>
      </c>
      <c r="S235" s="673">
        <f t="shared" si="50"/>
        <v>61955.058755966966</v>
      </c>
      <c r="T235" s="3" t="str">
        <f t="shared" si="46"/>
        <v>Wtherm</v>
      </c>
      <c r="U235" s="4" t="s">
        <v>7</v>
      </c>
      <c r="V235" s="16" t="s">
        <v>79</v>
      </c>
      <c r="W235" s="4" t="s">
        <v>7</v>
      </c>
      <c r="X235" s="4">
        <v>90</v>
      </c>
      <c r="Y235" s="4" t="s">
        <v>7</v>
      </c>
      <c r="Z235" s="4">
        <v>380</v>
      </c>
      <c r="AA235" s="4" t="s">
        <v>7</v>
      </c>
      <c r="AB235" s="6">
        <v>2150</v>
      </c>
      <c r="AC235" s="4" t="s">
        <v>7</v>
      </c>
      <c r="AD235" s="4">
        <v>4</v>
      </c>
      <c r="AE235" s="15" t="s">
        <v>8</v>
      </c>
      <c r="AF235" s="665">
        <v>21.54321696840546</v>
      </c>
      <c r="AG235" s="285">
        <f>INDEX(Калькулятор!$H$54:$BF$54,MATCH(AB235,Калькулятор!$H$41:$BF$41,0))</f>
        <v>1422.736683156</v>
      </c>
      <c r="AH235" s="672">
        <v>34615.04649470283</v>
      </c>
      <c r="AI235" s="672">
        <v>28074.840252846148</v>
      </c>
      <c r="AJ235" s="673">
        <f t="shared" si="44"/>
        <v>62689.886747548982</v>
      </c>
      <c r="AK235" s="3" t="str">
        <f t="shared" si="47"/>
        <v>Wtherm</v>
      </c>
      <c r="AL235" s="4" t="s">
        <v>7</v>
      </c>
      <c r="AM235" s="16" t="s">
        <v>79</v>
      </c>
      <c r="AN235" s="4" t="s">
        <v>7</v>
      </c>
      <c r="AO235" s="4">
        <v>110</v>
      </c>
      <c r="AP235" s="4" t="s">
        <v>7</v>
      </c>
      <c r="AQ235" s="4">
        <v>380</v>
      </c>
      <c r="AR235" s="4" t="s">
        <v>7</v>
      </c>
      <c r="AS235" s="6">
        <v>2150</v>
      </c>
      <c r="AT235" s="4" t="s">
        <v>7</v>
      </c>
      <c r="AU235" s="4">
        <v>4</v>
      </c>
      <c r="AV235" s="15" t="s">
        <v>8</v>
      </c>
      <c r="AW235" s="665">
        <v>22.322493376405461</v>
      </c>
      <c r="AX235" s="285">
        <f>INDEX(Калькулятор!$H$61:$BF$61,MATCH(AS235,Калькулятор!$H$41:$BF$41,0))</f>
        <v>1735.7057206764259</v>
      </c>
      <c r="AY235" s="672">
        <v>35625.004650145514</v>
      </c>
      <c r="AZ235" s="672">
        <v>28074.840252846148</v>
      </c>
      <c r="BA235" s="673">
        <f t="shared" si="51"/>
        <v>63699.844902991666</v>
      </c>
      <c r="BB235" s="3" t="str">
        <f t="shared" si="48"/>
        <v>Wtherm</v>
      </c>
      <c r="BC235" s="4" t="s">
        <v>7</v>
      </c>
      <c r="BD235" s="16" t="s">
        <v>79</v>
      </c>
      <c r="BE235" s="4" t="s">
        <v>7</v>
      </c>
      <c r="BF235" s="4">
        <v>140</v>
      </c>
      <c r="BG235" s="4" t="s">
        <v>7</v>
      </c>
      <c r="BH235" s="4">
        <v>380</v>
      </c>
      <c r="BI235" s="4" t="s">
        <v>7</v>
      </c>
      <c r="BJ235" s="6">
        <v>2150</v>
      </c>
      <c r="BK235" s="4" t="s">
        <v>7</v>
      </c>
      <c r="BL235" s="4">
        <v>8</v>
      </c>
      <c r="BM235" s="14" t="s">
        <v>12</v>
      </c>
      <c r="BN235" s="665">
        <v>27.841224092226298</v>
      </c>
      <c r="BO235" s="285">
        <f>INDEX(Калькулятор!$H$68:$BF$68,MATCH(BJ235,Калькулятор!$H$41:$BF$41,0))</f>
        <v>2287.4681299370936</v>
      </c>
      <c r="BP235" s="672">
        <v>56623.533443705288</v>
      </c>
      <c r="BQ235" s="672">
        <v>28074.840252846148</v>
      </c>
      <c r="BR235" s="673">
        <f t="shared" si="52"/>
        <v>84698.37369655144</v>
      </c>
      <c r="BS235" s="3" t="str">
        <f t="shared" si="49"/>
        <v>Wtherm</v>
      </c>
      <c r="BT235" s="4" t="s">
        <v>7</v>
      </c>
      <c r="BU235" s="16" t="s">
        <v>79</v>
      </c>
      <c r="BV235" s="4" t="s">
        <v>7</v>
      </c>
      <c r="BW235" s="4">
        <v>180</v>
      </c>
      <c r="BX235" s="4" t="s">
        <v>7</v>
      </c>
      <c r="BY235" s="4">
        <v>380</v>
      </c>
      <c r="BZ235" s="4" t="s">
        <v>7</v>
      </c>
      <c r="CA235" s="6">
        <v>2150</v>
      </c>
      <c r="CB235" s="4" t="s">
        <v>7</v>
      </c>
      <c r="CC235" s="4">
        <v>8</v>
      </c>
      <c r="CD235" s="14" t="s">
        <v>12</v>
      </c>
      <c r="CE235" s="665">
        <v>29.399776908226308</v>
      </c>
      <c r="CF235" s="285">
        <f>INDEX(Калькулятор!$H$82:$BF$82,MATCH(CA235,Калькулятор!$H$41:$BF$41,0))</f>
        <v>2619.328791275118</v>
      </c>
      <c r="CG235" s="672">
        <v>58628.356004590663</v>
      </c>
      <c r="CH235" s="672">
        <v>28074.840252846148</v>
      </c>
      <c r="CI235" s="673">
        <f t="shared" si="53"/>
        <v>86703.196257436808</v>
      </c>
    </row>
    <row r="236" spans="2:87" ht="16.5" thickBot="1" x14ac:dyDescent="0.3">
      <c r="B236" s="846"/>
      <c r="C236" s="3" t="str">
        <f t="shared" si="45"/>
        <v>Wtherm</v>
      </c>
      <c r="D236" s="4" t="s">
        <v>7</v>
      </c>
      <c r="E236" s="16" t="s">
        <v>79</v>
      </c>
      <c r="F236" s="4" t="s">
        <v>7</v>
      </c>
      <c r="G236" s="4">
        <v>75</v>
      </c>
      <c r="H236" s="4" t="s">
        <v>7</v>
      </c>
      <c r="I236" s="4">
        <v>380</v>
      </c>
      <c r="J236" s="4" t="s">
        <v>7</v>
      </c>
      <c r="K236" s="6">
        <v>2200</v>
      </c>
      <c r="L236" s="4" t="s">
        <v>7</v>
      </c>
      <c r="M236" s="4">
        <v>4</v>
      </c>
      <c r="N236" s="15" t="s">
        <v>8</v>
      </c>
      <c r="O236" s="665">
        <v>21.705870182562464</v>
      </c>
      <c r="P236" s="285">
        <f>INDEX(Калькулятор!$H$47:$BF$47,MATCH(K236,Калькулятор!$H$41:$BF$41,0))</f>
        <v>1067.0298155354399</v>
      </c>
      <c r="Q236" s="672">
        <v>35053.828191968598</v>
      </c>
      <c r="R236" s="672">
        <v>28658.089406307692</v>
      </c>
      <c r="S236" s="673">
        <f t="shared" si="50"/>
        <v>63711.91759827629</v>
      </c>
      <c r="T236" s="3" t="str">
        <f t="shared" si="46"/>
        <v>Wtherm</v>
      </c>
      <c r="U236" s="4" t="s">
        <v>7</v>
      </c>
      <c r="V236" s="16" t="s">
        <v>79</v>
      </c>
      <c r="W236" s="4" t="s">
        <v>7</v>
      </c>
      <c r="X236" s="4">
        <v>90</v>
      </c>
      <c r="Y236" s="4" t="s">
        <v>7</v>
      </c>
      <c r="Z236" s="4">
        <v>380</v>
      </c>
      <c r="AA236" s="4" t="s">
        <v>7</v>
      </c>
      <c r="AB236" s="6">
        <v>2200</v>
      </c>
      <c r="AC236" s="4" t="s">
        <v>7</v>
      </c>
      <c r="AD236" s="4">
        <v>4</v>
      </c>
      <c r="AE236" s="15" t="s">
        <v>8</v>
      </c>
      <c r="AF236" s="665">
        <v>22.369675916562464</v>
      </c>
      <c r="AG236" s="285">
        <f>INDEX(Калькулятор!$H$54:$BF$54,MATCH(AB236,Калькулятор!$H$41:$BF$41,0))</f>
        <v>1462.257146577</v>
      </c>
      <c r="AH236" s="672">
        <v>35888.136248673865</v>
      </c>
      <c r="AI236" s="672">
        <v>28658.089406307692</v>
      </c>
      <c r="AJ236" s="673">
        <f t="shared" ref="AJ236:AJ252" si="54">AH236+AI236</f>
        <v>64546.225654981557</v>
      </c>
      <c r="AK236" s="3" t="str">
        <f t="shared" si="47"/>
        <v>Wtherm</v>
      </c>
      <c r="AL236" s="4" t="s">
        <v>7</v>
      </c>
      <c r="AM236" s="16" t="s">
        <v>79</v>
      </c>
      <c r="AN236" s="4" t="s">
        <v>7</v>
      </c>
      <c r="AO236" s="4">
        <v>110</v>
      </c>
      <c r="AP236" s="4" t="s">
        <v>7</v>
      </c>
      <c r="AQ236" s="4">
        <v>380</v>
      </c>
      <c r="AR236" s="4" t="s">
        <v>7</v>
      </c>
      <c r="AS236" s="6">
        <v>2200</v>
      </c>
      <c r="AT236" s="4" t="s">
        <v>7</v>
      </c>
      <c r="AU236" s="4">
        <v>4</v>
      </c>
      <c r="AV236" s="15" t="s">
        <v>8</v>
      </c>
      <c r="AW236" s="665">
        <v>23.254750228562461</v>
      </c>
      <c r="AX236" s="285">
        <f>INDEX(Калькулятор!$H$61:$BF$61,MATCH(AS236,Калькулятор!$H$41:$BF$41,0))</f>
        <v>1783.9197684729934</v>
      </c>
      <c r="AY236" s="672">
        <v>37030.734490947543</v>
      </c>
      <c r="AZ236" s="672">
        <v>28658.089406307692</v>
      </c>
      <c r="BA236" s="673">
        <f t="shared" si="51"/>
        <v>65688.823897255235</v>
      </c>
      <c r="BB236" s="3" t="str">
        <f t="shared" si="48"/>
        <v>Wtherm</v>
      </c>
      <c r="BC236" s="4" t="s">
        <v>7</v>
      </c>
      <c r="BD236" s="16" t="s">
        <v>79</v>
      </c>
      <c r="BE236" s="4" t="s">
        <v>7</v>
      </c>
      <c r="BF236" s="4">
        <v>140</v>
      </c>
      <c r="BG236" s="4" t="s">
        <v>7</v>
      </c>
      <c r="BH236" s="4">
        <v>380</v>
      </c>
      <c r="BI236" s="4" t="s">
        <v>7</v>
      </c>
      <c r="BJ236" s="6">
        <v>2200</v>
      </c>
      <c r="BK236" s="4" t="s">
        <v>7</v>
      </c>
      <c r="BL236" s="4">
        <v>8</v>
      </c>
      <c r="BM236" s="14" t="s">
        <v>12</v>
      </c>
      <c r="BN236" s="665">
        <v>29.043918147534153</v>
      </c>
      <c r="BO236" s="285">
        <f>INDEX(Калькулятор!$H$68:$BF$68,MATCH(BJ236,Калькулятор!$H$41:$BF$41,0))</f>
        <v>2351.0089113242352</v>
      </c>
      <c r="BP236" s="672">
        <v>58726.40229054731</v>
      </c>
      <c r="BQ236" s="672">
        <v>28658.089406307692</v>
      </c>
      <c r="BR236" s="673">
        <f t="shared" si="52"/>
        <v>87384.491696854995</v>
      </c>
      <c r="BS236" s="3" t="str">
        <f t="shared" si="49"/>
        <v>Wtherm</v>
      </c>
      <c r="BT236" s="4" t="s">
        <v>7</v>
      </c>
      <c r="BU236" s="16" t="s">
        <v>79</v>
      </c>
      <c r="BV236" s="4" t="s">
        <v>7</v>
      </c>
      <c r="BW236" s="4">
        <v>180</v>
      </c>
      <c r="BX236" s="4" t="s">
        <v>7</v>
      </c>
      <c r="BY236" s="4">
        <v>380</v>
      </c>
      <c r="BZ236" s="4" t="s">
        <v>7</v>
      </c>
      <c r="CA236" s="6">
        <v>2200</v>
      </c>
      <c r="CB236" s="4" t="s">
        <v>7</v>
      </c>
      <c r="CC236" s="4">
        <v>8</v>
      </c>
      <c r="CD236" s="14" t="s">
        <v>12</v>
      </c>
      <c r="CE236" s="665">
        <v>30.814066771534158</v>
      </c>
      <c r="CF236" s="285">
        <f>INDEX(Калькулятор!$H$82:$BF$82,MATCH(CA236,Калькулятор!$H$41:$BF$41,0))</f>
        <v>2692.0879243660938</v>
      </c>
      <c r="CG236" s="672">
        <v>61026.692525094673</v>
      </c>
      <c r="CH236" s="672">
        <v>28658.089406307692</v>
      </c>
      <c r="CI236" s="673">
        <f t="shared" si="53"/>
        <v>89684.781931402365</v>
      </c>
    </row>
    <row r="237" spans="2:87" ht="16.5" thickBot="1" x14ac:dyDescent="0.3">
      <c r="B237" s="846"/>
      <c r="C237" s="3" t="str">
        <f t="shared" si="45"/>
        <v>Wtherm</v>
      </c>
      <c r="D237" s="4" t="s">
        <v>7</v>
      </c>
      <c r="E237" s="16" t="s">
        <v>79</v>
      </c>
      <c r="F237" s="4" t="s">
        <v>7</v>
      </c>
      <c r="G237" s="4">
        <v>75</v>
      </c>
      <c r="H237" s="4" t="s">
        <v>7</v>
      </c>
      <c r="I237" s="4">
        <v>380</v>
      </c>
      <c r="J237" s="4" t="s">
        <v>7</v>
      </c>
      <c r="K237" s="6">
        <v>2250</v>
      </c>
      <c r="L237" s="4" t="s">
        <v>7</v>
      </c>
      <c r="M237" s="4">
        <v>4</v>
      </c>
      <c r="N237" s="15" t="s">
        <v>8</v>
      </c>
      <c r="O237" s="665">
        <v>22.148969030159467</v>
      </c>
      <c r="P237" s="285">
        <f>INDEX(Калькулятор!$H$47:$BF$47,MATCH(K237,Калькулятор!$H$41:$BF$41,0))</f>
        <v>1095.8684591985598</v>
      </c>
      <c r="Q237" s="672">
        <v>35785.919841857925</v>
      </c>
      <c r="R237" s="672">
        <v>29241.338559769236</v>
      </c>
      <c r="S237" s="673">
        <f t="shared" si="50"/>
        <v>65027.258401627158</v>
      </c>
      <c r="T237" s="3" t="str">
        <f t="shared" si="46"/>
        <v>Wtherm</v>
      </c>
      <c r="U237" s="4" t="s">
        <v>7</v>
      </c>
      <c r="V237" s="16" t="s">
        <v>79</v>
      </c>
      <c r="W237" s="4" t="s">
        <v>7</v>
      </c>
      <c r="X237" s="4">
        <v>90</v>
      </c>
      <c r="Y237" s="4" t="s">
        <v>7</v>
      </c>
      <c r="Z237" s="4">
        <v>380</v>
      </c>
      <c r="AA237" s="4" t="s">
        <v>7</v>
      </c>
      <c r="AB237" s="6">
        <v>2250</v>
      </c>
      <c r="AC237" s="4" t="s">
        <v>7</v>
      </c>
      <c r="AD237" s="4">
        <v>4</v>
      </c>
      <c r="AE237" s="15" t="s">
        <v>8</v>
      </c>
      <c r="AF237" s="665">
        <v>22.822288964159469</v>
      </c>
      <c r="AG237" s="285">
        <f>INDEX(Калькулятор!$H$54:$BF$54,MATCH(AB237,Калькулятор!$H$41:$BF$41,0))</f>
        <v>1501.7776099979999</v>
      </c>
      <c r="AH237" s="672">
        <v>36632.155963925688</v>
      </c>
      <c r="AI237" s="672">
        <v>29241.338559769236</v>
      </c>
      <c r="AJ237" s="673">
        <f t="shared" si="54"/>
        <v>65873.494523694928</v>
      </c>
      <c r="AK237" s="3" t="str">
        <f t="shared" si="47"/>
        <v>Wtherm</v>
      </c>
      <c r="AL237" s="4" t="s">
        <v>7</v>
      </c>
      <c r="AM237" s="16" t="s">
        <v>79</v>
      </c>
      <c r="AN237" s="4" t="s">
        <v>7</v>
      </c>
      <c r="AO237" s="4">
        <v>110</v>
      </c>
      <c r="AP237" s="4" t="s">
        <v>7</v>
      </c>
      <c r="AQ237" s="4">
        <v>380</v>
      </c>
      <c r="AR237" s="4" t="s">
        <v>7</v>
      </c>
      <c r="AS237" s="6">
        <v>2250</v>
      </c>
      <c r="AT237" s="4" t="s">
        <v>7</v>
      </c>
      <c r="AU237" s="4">
        <v>4</v>
      </c>
      <c r="AV237" s="15" t="s">
        <v>8</v>
      </c>
      <c r="AW237" s="665">
        <v>23.720048876159471</v>
      </c>
      <c r="AX237" s="285">
        <f>INDEX(Калькулятор!$H$61:$BF$61,MATCH(AS237,Калькулятор!$H$41:$BF$41,0))</f>
        <v>1832.1338162695606</v>
      </c>
      <c r="AY237" s="672">
        <v>37790.65829334937</v>
      </c>
      <c r="AZ237" s="672">
        <v>29241.338559769236</v>
      </c>
      <c r="BA237" s="673">
        <f t="shared" si="51"/>
        <v>67031.996853118602</v>
      </c>
      <c r="BB237" s="3" t="str">
        <f t="shared" si="48"/>
        <v>Wtherm</v>
      </c>
      <c r="BC237" s="4" t="s">
        <v>7</v>
      </c>
      <c r="BD237" s="16" t="s">
        <v>79</v>
      </c>
      <c r="BE237" s="4" t="s">
        <v>7</v>
      </c>
      <c r="BF237" s="4">
        <v>140</v>
      </c>
      <c r="BG237" s="4" t="s">
        <v>7</v>
      </c>
      <c r="BH237" s="4">
        <v>380</v>
      </c>
      <c r="BI237" s="4" t="s">
        <v>7</v>
      </c>
      <c r="BJ237" s="6">
        <v>2250</v>
      </c>
      <c r="BK237" s="4" t="s">
        <v>7</v>
      </c>
      <c r="BL237" s="4">
        <v>8</v>
      </c>
      <c r="BM237" s="14" t="s">
        <v>12</v>
      </c>
      <c r="BN237" s="665">
        <v>29.639985542282012</v>
      </c>
      <c r="BO237" s="285">
        <f>INDEX(Калькулятор!$H$68:$BF$68,MATCH(BJ237,Калькулятор!$H$41:$BF$41,0))</f>
        <v>2414.5496927113763</v>
      </c>
      <c r="BP237" s="672">
        <v>60008.361099467613</v>
      </c>
      <c r="BQ237" s="672">
        <v>29241.338559769236</v>
      </c>
      <c r="BR237" s="673">
        <f t="shared" si="52"/>
        <v>89249.699659236852</v>
      </c>
      <c r="BS237" s="3" t="str">
        <f t="shared" si="49"/>
        <v>Wtherm</v>
      </c>
      <c r="BT237" s="4" t="s">
        <v>7</v>
      </c>
      <c r="BU237" s="16" t="s">
        <v>79</v>
      </c>
      <c r="BV237" s="4" t="s">
        <v>7</v>
      </c>
      <c r="BW237" s="4">
        <v>180</v>
      </c>
      <c r="BX237" s="4" t="s">
        <v>7</v>
      </c>
      <c r="BY237" s="4">
        <v>380</v>
      </c>
      <c r="BZ237" s="4" t="s">
        <v>7</v>
      </c>
      <c r="CA237" s="6">
        <v>2250</v>
      </c>
      <c r="CB237" s="4" t="s">
        <v>7</v>
      </c>
      <c r="CC237" s="4">
        <v>8</v>
      </c>
      <c r="CD237" s="14" t="s">
        <v>12</v>
      </c>
      <c r="CE237" s="665">
        <v>31.435505366282015</v>
      </c>
      <c r="CF237" s="285">
        <f>INDEX(Калькулятор!$H$82:$BF$82,MATCH(CA237,Калькулятор!$H$41:$BF$41,0))</f>
        <v>2764.8470574570688</v>
      </c>
      <c r="CG237" s="672">
        <v>62340.459508314976</v>
      </c>
      <c r="CH237" s="672">
        <v>29241.338559769236</v>
      </c>
      <c r="CI237" s="673">
        <f t="shared" si="53"/>
        <v>91581.798068084216</v>
      </c>
    </row>
    <row r="238" spans="2:87" ht="16.5" thickBot="1" x14ac:dyDescent="0.3">
      <c r="B238" s="846"/>
      <c r="C238" s="3" t="str">
        <f t="shared" si="45"/>
        <v>Wtherm</v>
      </c>
      <c r="D238" s="4" t="s">
        <v>7</v>
      </c>
      <c r="E238" s="16" t="s">
        <v>79</v>
      </c>
      <c r="F238" s="4" t="s">
        <v>7</v>
      </c>
      <c r="G238" s="4">
        <v>75</v>
      </c>
      <c r="H238" s="4" t="s">
        <v>7</v>
      </c>
      <c r="I238" s="4">
        <v>380</v>
      </c>
      <c r="J238" s="4" t="s">
        <v>7</v>
      </c>
      <c r="K238" s="6">
        <v>2300</v>
      </c>
      <c r="L238" s="4" t="s">
        <v>7</v>
      </c>
      <c r="M238" s="4">
        <v>4</v>
      </c>
      <c r="N238" s="15" t="s">
        <v>8</v>
      </c>
      <c r="O238" s="665">
        <v>22.623175877756474</v>
      </c>
      <c r="P238" s="285">
        <f>INDEX(Калькулятор!$H$47:$BF$47,MATCH(K238,Калькулятор!$H$41:$BF$41,0))</f>
        <v>1124.7071028616799</v>
      </c>
      <c r="Q238" s="672">
        <v>36518.011491747246</v>
      </c>
      <c r="R238" s="672">
        <v>30054.587713230772</v>
      </c>
      <c r="S238" s="673">
        <f t="shared" si="50"/>
        <v>66572.599204978018</v>
      </c>
      <c r="T238" s="3" t="str">
        <f t="shared" si="46"/>
        <v>Wtherm</v>
      </c>
      <c r="U238" s="4" t="s">
        <v>7</v>
      </c>
      <c r="V238" s="16" t="s">
        <v>79</v>
      </c>
      <c r="W238" s="4" t="s">
        <v>7</v>
      </c>
      <c r="X238" s="4">
        <v>90</v>
      </c>
      <c r="Y238" s="4" t="s">
        <v>7</v>
      </c>
      <c r="Z238" s="4">
        <v>380</v>
      </c>
      <c r="AA238" s="4" t="s">
        <v>7</v>
      </c>
      <c r="AB238" s="6">
        <v>2300</v>
      </c>
      <c r="AC238" s="4" t="s">
        <v>7</v>
      </c>
      <c r="AD238" s="4">
        <v>4</v>
      </c>
      <c r="AE238" s="15" t="s">
        <v>8</v>
      </c>
      <c r="AF238" s="665">
        <v>23.306010011756474</v>
      </c>
      <c r="AG238" s="285">
        <f>INDEX(Калькулятор!$H$54:$BF$54,MATCH(AB238,Калькулятор!$H$41:$BF$41,0))</f>
        <v>1541.298073419</v>
      </c>
      <c r="AH238" s="672">
        <v>37376.175679177511</v>
      </c>
      <c r="AI238" s="672">
        <v>30054.587713230772</v>
      </c>
      <c r="AJ238" s="673">
        <f t="shared" si="54"/>
        <v>67430.763392408291</v>
      </c>
      <c r="AK238" s="3" t="str">
        <f t="shared" si="47"/>
        <v>Wtherm</v>
      </c>
      <c r="AL238" s="4" t="s">
        <v>7</v>
      </c>
      <c r="AM238" s="16" t="s">
        <v>79</v>
      </c>
      <c r="AN238" s="4" t="s">
        <v>7</v>
      </c>
      <c r="AO238" s="4">
        <v>110</v>
      </c>
      <c r="AP238" s="4" t="s">
        <v>7</v>
      </c>
      <c r="AQ238" s="4">
        <v>380</v>
      </c>
      <c r="AR238" s="4" t="s">
        <v>7</v>
      </c>
      <c r="AS238" s="6">
        <v>2300</v>
      </c>
      <c r="AT238" s="4" t="s">
        <v>7</v>
      </c>
      <c r="AU238" s="4">
        <v>4</v>
      </c>
      <c r="AV238" s="15" t="s">
        <v>8</v>
      </c>
      <c r="AW238" s="665">
        <v>24.216455523756473</v>
      </c>
      <c r="AX238" s="285">
        <f>INDEX(Калькулятор!$H$61:$BF$61,MATCH(AS238,Калькулятор!$H$41:$BF$41,0))</f>
        <v>1880.3478640661281</v>
      </c>
      <c r="AY238" s="672">
        <v>38550.58209575119</v>
      </c>
      <c r="AZ238" s="672">
        <v>30054.587713230772</v>
      </c>
      <c r="BA238" s="673">
        <f t="shared" si="51"/>
        <v>68605.169808981969</v>
      </c>
      <c r="BB238" s="3" t="str">
        <f t="shared" si="48"/>
        <v>Wtherm</v>
      </c>
      <c r="BC238" s="4" t="s">
        <v>7</v>
      </c>
      <c r="BD238" s="16" t="s">
        <v>79</v>
      </c>
      <c r="BE238" s="4" t="s">
        <v>7</v>
      </c>
      <c r="BF238" s="4">
        <v>140</v>
      </c>
      <c r="BG238" s="4" t="s">
        <v>7</v>
      </c>
      <c r="BH238" s="4">
        <v>380</v>
      </c>
      <c r="BI238" s="4" t="s">
        <v>7</v>
      </c>
      <c r="BJ238" s="6">
        <v>2300</v>
      </c>
      <c r="BK238" s="4" t="s">
        <v>7</v>
      </c>
      <c r="BL238" s="4">
        <v>8</v>
      </c>
      <c r="BM238" s="14" t="s">
        <v>12</v>
      </c>
      <c r="BN238" s="665">
        <v>30.267160937029868</v>
      </c>
      <c r="BO238" s="285">
        <f>INDEX(Калькулятор!$H$68:$BF$68,MATCH(BJ238,Калькулятор!$H$41:$BF$41,0))</f>
        <v>2478.0904740985179</v>
      </c>
      <c r="BP238" s="672">
        <v>61290.319908387908</v>
      </c>
      <c r="BQ238" s="672">
        <v>30054.587713230772</v>
      </c>
      <c r="BR238" s="673">
        <f t="shared" si="52"/>
        <v>91344.90762161868</v>
      </c>
      <c r="BS238" s="3" t="str">
        <f t="shared" si="49"/>
        <v>Wtherm</v>
      </c>
      <c r="BT238" s="4" t="s">
        <v>7</v>
      </c>
      <c r="BU238" s="16" t="s">
        <v>79</v>
      </c>
      <c r="BV238" s="4" t="s">
        <v>7</v>
      </c>
      <c r="BW238" s="4">
        <v>180</v>
      </c>
      <c r="BX238" s="4" t="s">
        <v>7</v>
      </c>
      <c r="BY238" s="4">
        <v>380</v>
      </c>
      <c r="BZ238" s="4" t="s">
        <v>7</v>
      </c>
      <c r="CA238" s="6">
        <v>2300</v>
      </c>
      <c r="CB238" s="4" t="s">
        <v>7</v>
      </c>
      <c r="CC238" s="4">
        <v>8</v>
      </c>
      <c r="CD238" s="14" t="s">
        <v>12</v>
      </c>
      <c r="CE238" s="665">
        <v>32.088051961029869</v>
      </c>
      <c r="CF238" s="285">
        <f>INDEX(Калькулятор!$H$82:$BF$82,MATCH(CA238,Калькулятор!$H$41:$BF$41,0))</f>
        <v>2837.6061905480447</v>
      </c>
      <c r="CG238" s="672">
        <v>63654.226491535279</v>
      </c>
      <c r="CH238" s="672">
        <v>30054.587713230772</v>
      </c>
      <c r="CI238" s="673">
        <f t="shared" si="53"/>
        <v>93708.814204766051</v>
      </c>
    </row>
    <row r="239" spans="2:87" ht="16.5" thickBot="1" x14ac:dyDescent="0.3">
      <c r="B239" s="846"/>
      <c r="C239" s="3" t="str">
        <f t="shared" si="45"/>
        <v>Wtherm</v>
      </c>
      <c r="D239" s="4" t="s">
        <v>7</v>
      </c>
      <c r="E239" s="16" t="s">
        <v>79</v>
      </c>
      <c r="F239" s="4" t="s">
        <v>7</v>
      </c>
      <c r="G239" s="4">
        <v>75</v>
      </c>
      <c r="H239" s="4" t="s">
        <v>7</v>
      </c>
      <c r="I239" s="4">
        <v>380</v>
      </c>
      <c r="J239" s="4" t="s">
        <v>7</v>
      </c>
      <c r="K239" s="6">
        <v>2350</v>
      </c>
      <c r="L239" s="4" t="s">
        <v>7</v>
      </c>
      <c r="M239" s="4">
        <v>4</v>
      </c>
      <c r="N239" s="15" t="s">
        <v>8</v>
      </c>
      <c r="O239" s="665">
        <v>23.066274725353477</v>
      </c>
      <c r="P239" s="285">
        <f>INDEX(Калькулятор!$H$47:$BF$47,MATCH(K239,Калькулятор!$H$41:$BF$41,0))</f>
        <v>1153.5457465247998</v>
      </c>
      <c r="Q239" s="672">
        <v>37250.103141636559</v>
      </c>
      <c r="R239" s="672">
        <v>30637.836866692316</v>
      </c>
      <c r="S239" s="673">
        <f t="shared" si="50"/>
        <v>67887.940008328878</v>
      </c>
      <c r="T239" s="3" t="str">
        <f t="shared" si="46"/>
        <v>Wtherm</v>
      </c>
      <c r="U239" s="4" t="s">
        <v>7</v>
      </c>
      <c r="V239" s="16" t="s">
        <v>79</v>
      </c>
      <c r="W239" s="4" t="s">
        <v>7</v>
      </c>
      <c r="X239" s="4">
        <v>90</v>
      </c>
      <c r="Y239" s="4" t="s">
        <v>7</v>
      </c>
      <c r="Z239" s="4">
        <v>380</v>
      </c>
      <c r="AA239" s="4" t="s">
        <v>7</v>
      </c>
      <c r="AB239" s="6">
        <v>2350</v>
      </c>
      <c r="AC239" s="4" t="s">
        <v>7</v>
      </c>
      <c r="AD239" s="4">
        <v>4</v>
      </c>
      <c r="AE239" s="15" t="s">
        <v>8</v>
      </c>
      <c r="AF239" s="665">
        <v>23.758623059353475</v>
      </c>
      <c r="AG239" s="285">
        <f>INDEX(Калькулятор!$H$54:$BF$54,MATCH(AB239,Калькулятор!$H$41:$BF$41,0))</f>
        <v>1580.81853684</v>
      </c>
      <c r="AH239" s="672">
        <v>38120.19539442932</v>
      </c>
      <c r="AI239" s="672">
        <v>30637.836866692316</v>
      </c>
      <c r="AJ239" s="673">
        <f t="shared" si="54"/>
        <v>68758.03226112164</v>
      </c>
      <c r="AK239" s="3" t="str">
        <f t="shared" si="47"/>
        <v>Wtherm</v>
      </c>
      <c r="AL239" s="4" t="s">
        <v>7</v>
      </c>
      <c r="AM239" s="16" t="s">
        <v>79</v>
      </c>
      <c r="AN239" s="4" t="s">
        <v>7</v>
      </c>
      <c r="AO239" s="4">
        <v>110</v>
      </c>
      <c r="AP239" s="4" t="s">
        <v>7</v>
      </c>
      <c r="AQ239" s="4">
        <v>380</v>
      </c>
      <c r="AR239" s="4" t="s">
        <v>7</v>
      </c>
      <c r="AS239" s="6">
        <v>2350</v>
      </c>
      <c r="AT239" s="4" t="s">
        <v>7</v>
      </c>
      <c r="AU239" s="4">
        <v>4</v>
      </c>
      <c r="AV239" s="15" t="s">
        <v>8</v>
      </c>
      <c r="AW239" s="665">
        <v>24.681754171353475</v>
      </c>
      <c r="AX239" s="285">
        <f>INDEX(Калькулятор!$H$61:$BF$61,MATCH(AS239,Калькулятор!$H$41:$BF$41,0))</f>
        <v>1928.5619118626955</v>
      </c>
      <c r="AY239" s="672">
        <v>39310.505898153009</v>
      </c>
      <c r="AZ239" s="672">
        <v>30637.836866692316</v>
      </c>
      <c r="BA239" s="673">
        <f t="shared" si="51"/>
        <v>69948.342764845322</v>
      </c>
      <c r="BB239" s="3" t="str">
        <f t="shared" si="48"/>
        <v>Wtherm</v>
      </c>
      <c r="BC239" s="4" t="s">
        <v>7</v>
      </c>
      <c r="BD239" s="16" t="s">
        <v>79</v>
      </c>
      <c r="BE239" s="4" t="s">
        <v>7</v>
      </c>
      <c r="BF239" s="4">
        <v>140</v>
      </c>
      <c r="BG239" s="4" t="s">
        <v>7</v>
      </c>
      <c r="BH239" s="4">
        <v>380</v>
      </c>
      <c r="BI239" s="4" t="s">
        <v>7</v>
      </c>
      <c r="BJ239" s="6">
        <v>2350</v>
      </c>
      <c r="BK239" s="4" t="s">
        <v>7</v>
      </c>
      <c r="BL239" s="4">
        <v>8</v>
      </c>
      <c r="BM239" s="14" t="s">
        <v>12</v>
      </c>
      <c r="BN239" s="665">
        <v>30.863228331777723</v>
      </c>
      <c r="BO239" s="285">
        <f>INDEX(Калькулятор!$H$68:$BF$68,MATCH(BJ239,Калькулятор!$H$41:$BF$41,0))</f>
        <v>2541.6312554856595</v>
      </c>
      <c r="BP239" s="672">
        <v>62572.278717308211</v>
      </c>
      <c r="BQ239" s="672">
        <v>30637.836866692316</v>
      </c>
      <c r="BR239" s="673">
        <f t="shared" si="52"/>
        <v>93210.115584000523</v>
      </c>
      <c r="BS239" s="3" t="str">
        <f t="shared" si="49"/>
        <v>Wtherm</v>
      </c>
      <c r="BT239" s="4" t="s">
        <v>7</v>
      </c>
      <c r="BU239" s="16" t="s">
        <v>79</v>
      </c>
      <c r="BV239" s="4" t="s">
        <v>7</v>
      </c>
      <c r="BW239" s="4">
        <v>180</v>
      </c>
      <c r="BX239" s="4" t="s">
        <v>7</v>
      </c>
      <c r="BY239" s="4">
        <v>380</v>
      </c>
      <c r="BZ239" s="4" t="s">
        <v>7</v>
      </c>
      <c r="CA239" s="6">
        <v>2350</v>
      </c>
      <c r="CB239" s="4" t="s">
        <v>7</v>
      </c>
      <c r="CC239" s="4">
        <v>8</v>
      </c>
      <c r="CD239" s="14" t="s">
        <v>12</v>
      </c>
      <c r="CE239" s="665">
        <v>32.70949055577772</v>
      </c>
      <c r="CF239" s="285">
        <f>INDEX(Калькулятор!$H$82:$BF$82,MATCH(CA239,Калькулятор!$H$41:$BF$41,0))</f>
        <v>2910.3653236390201</v>
      </c>
      <c r="CG239" s="672">
        <v>64967.993474755567</v>
      </c>
      <c r="CH239" s="672">
        <v>30637.836866692316</v>
      </c>
      <c r="CI239" s="673">
        <f t="shared" si="53"/>
        <v>95605.830341447887</v>
      </c>
    </row>
    <row r="240" spans="2:87" ht="16.5" thickBot="1" x14ac:dyDescent="0.3">
      <c r="B240" s="846"/>
      <c r="C240" s="3" t="str">
        <f t="shared" si="45"/>
        <v>Wtherm</v>
      </c>
      <c r="D240" s="4" t="s">
        <v>7</v>
      </c>
      <c r="E240" s="16" t="s">
        <v>79</v>
      </c>
      <c r="F240" s="4" t="s">
        <v>7</v>
      </c>
      <c r="G240" s="4">
        <v>75</v>
      </c>
      <c r="H240" s="4" t="s">
        <v>7</v>
      </c>
      <c r="I240" s="4">
        <v>380</v>
      </c>
      <c r="J240" s="4" t="s">
        <v>7</v>
      </c>
      <c r="K240" s="6">
        <v>2400</v>
      </c>
      <c r="L240" s="4" t="s">
        <v>7</v>
      </c>
      <c r="M240" s="4">
        <v>4</v>
      </c>
      <c r="N240" s="15" t="s">
        <v>8</v>
      </c>
      <c r="O240" s="665">
        <v>23.50937357295048</v>
      </c>
      <c r="P240" s="285">
        <f>INDEX(Калькулятор!$H$47:$BF$47,MATCH(K240,Калькулятор!$H$41:$BF$41,0))</f>
        <v>1182.3843901879197</v>
      </c>
      <c r="Q240" s="672">
        <v>37982.194791525879</v>
      </c>
      <c r="R240" s="672">
        <v>31221.086020153849</v>
      </c>
      <c r="S240" s="673">
        <f t="shared" si="50"/>
        <v>69203.280811679724</v>
      </c>
      <c r="T240" s="3" t="str">
        <f t="shared" si="46"/>
        <v>Wtherm</v>
      </c>
      <c r="U240" s="4" t="s">
        <v>7</v>
      </c>
      <c r="V240" s="16" t="s">
        <v>79</v>
      </c>
      <c r="W240" s="4" t="s">
        <v>7</v>
      </c>
      <c r="X240" s="4">
        <v>90</v>
      </c>
      <c r="Y240" s="4" t="s">
        <v>7</v>
      </c>
      <c r="Z240" s="4">
        <v>380</v>
      </c>
      <c r="AA240" s="4" t="s">
        <v>7</v>
      </c>
      <c r="AB240" s="6">
        <v>2400</v>
      </c>
      <c r="AC240" s="4" t="s">
        <v>7</v>
      </c>
      <c r="AD240" s="4">
        <v>4</v>
      </c>
      <c r="AE240" s="15" t="s">
        <v>8</v>
      </c>
      <c r="AF240" s="665">
        <v>24.21123610695048</v>
      </c>
      <c r="AG240" s="285">
        <f>INDEX(Калькулятор!$H$54:$BF$54,MATCH(AB240,Калькулятор!$H$41:$BF$41,0))</f>
        <v>1620.3390002609999</v>
      </c>
      <c r="AH240" s="672">
        <v>38864.21510968115</v>
      </c>
      <c r="AI240" s="672">
        <v>31221.086020153849</v>
      </c>
      <c r="AJ240" s="673">
        <f t="shared" si="54"/>
        <v>70085.301129835003</v>
      </c>
      <c r="AK240" s="3" t="str">
        <f t="shared" si="47"/>
        <v>Wtherm</v>
      </c>
      <c r="AL240" s="4" t="s">
        <v>7</v>
      </c>
      <c r="AM240" s="16" t="s">
        <v>79</v>
      </c>
      <c r="AN240" s="4" t="s">
        <v>7</v>
      </c>
      <c r="AO240" s="4">
        <v>110</v>
      </c>
      <c r="AP240" s="4" t="s">
        <v>7</v>
      </c>
      <c r="AQ240" s="4">
        <v>380</v>
      </c>
      <c r="AR240" s="4" t="s">
        <v>7</v>
      </c>
      <c r="AS240" s="6">
        <v>2400</v>
      </c>
      <c r="AT240" s="4" t="s">
        <v>7</v>
      </c>
      <c r="AU240" s="4">
        <v>4</v>
      </c>
      <c r="AV240" s="15" t="s">
        <v>8</v>
      </c>
      <c r="AW240" s="665">
        <v>25.147052818950485</v>
      </c>
      <c r="AX240" s="285">
        <f>INDEX(Калькулятор!$H$61:$BF$61,MATCH(AS240,Калькулятор!$H$41:$BF$41,0))</f>
        <v>1976.7759596592628</v>
      </c>
      <c r="AY240" s="672">
        <v>40070.429700554829</v>
      </c>
      <c r="AZ240" s="672">
        <v>31221.086020153849</v>
      </c>
      <c r="BA240" s="673">
        <f t="shared" si="51"/>
        <v>71291.515720708674</v>
      </c>
      <c r="BB240" s="3" t="str">
        <f t="shared" si="48"/>
        <v>Wtherm</v>
      </c>
      <c r="BC240" s="4" t="s">
        <v>7</v>
      </c>
      <c r="BD240" s="16" t="s">
        <v>79</v>
      </c>
      <c r="BE240" s="4" t="s">
        <v>7</v>
      </c>
      <c r="BF240" s="4">
        <v>140</v>
      </c>
      <c r="BG240" s="4" t="s">
        <v>7</v>
      </c>
      <c r="BH240" s="4">
        <v>380</v>
      </c>
      <c r="BI240" s="4" t="s">
        <v>7</v>
      </c>
      <c r="BJ240" s="6">
        <v>2400</v>
      </c>
      <c r="BK240" s="4" t="s">
        <v>7</v>
      </c>
      <c r="BL240" s="4">
        <v>8</v>
      </c>
      <c r="BM240" s="14" t="s">
        <v>12</v>
      </c>
      <c r="BN240" s="665">
        <v>31.459295726525575</v>
      </c>
      <c r="BO240" s="285">
        <f>INDEX(Калькулятор!$H$68:$BF$68,MATCH(BJ240,Калькулятор!$H$41:$BF$41,0))</f>
        <v>2605.1720368728006</v>
      </c>
      <c r="BP240" s="672">
        <v>63854.237526228535</v>
      </c>
      <c r="BQ240" s="672">
        <v>31221.086020153849</v>
      </c>
      <c r="BR240" s="673">
        <f t="shared" si="52"/>
        <v>95075.32354638238</v>
      </c>
      <c r="BS240" s="3" t="str">
        <f t="shared" si="49"/>
        <v>Wtherm</v>
      </c>
      <c r="BT240" s="4" t="s">
        <v>7</v>
      </c>
      <c r="BU240" s="16" t="s">
        <v>79</v>
      </c>
      <c r="BV240" s="4" t="s">
        <v>7</v>
      </c>
      <c r="BW240" s="4">
        <v>180</v>
      </c>
      <c r="BX240" s="4" t="s">
        <v>7</v>
      </c>
      <c r="BY240" s="4">
        <v>380</v>
      </c>
      <c r="BZ240" s="4" t="s">
        <v>7</v>
      </c>
      <c r="CA240" s="6">
        <v>2400</v>
      </c>
      <c r="CB240" s="4" t="s">
        <v>7</v>
      </c>
      <c r="CC240" s="4">
        <v>8</v>
      </c>
      <c r="CD240" s="14" t="s">
        <v>12</v>
      </c>
      <c r="CE240" s="665">
        <v>33.330929150525577</v>
      </c>
      <c r="CF240" s="285">
        <f>INDEX(Калькулятор!$H$82:$BF$82,MATCH(CA240,Калькулятор!$H$41:$BF$41,0))</f>
        <v>2983.1244567299955</v>
      </c>
      <c r="CG240" s="672">
        <v>66281.760457975892</v>
      </c>
      <c r="CH240" s="672">
        <v>31221.086020153849</v>
      </c>
      <c r="CI240" s="673">
        <f t="shared" si="53"/>
        <v>97502.846478129737</v>
      </c>
    </row>
    <row r="241" spans="2:87" ht="16.5" thickBot="1" x14ac:dyDescent="0.3">
      <c r="B241" s="846"/>
      <c r="C241" s="3" t="str">
        <f t="shared" si="45"/>
        <v>Wtherm</v>
      </c>
      <c r="D241" s="4" t="s">
        <v>7</v>
      </c>
      <c r="E241" s="16" t="s">
        <v>79</v>
      </c>
      <c r="F241" s="4" t="s">
        <v>7</v>
      </c>
      <c r="G241" s="4">
        <v>75</v>
      </c>
      <c r="H241" s="4" t="s">
        <v>7</v>
      </c>
      <c r="I241" s="4">
        <v>380</v>
      </c>
      <c r="J241" s="4" t="s">
        <v>7</v>
      </c>
      <c r="K241" s="6">
        <v>2450</v>
      </c>
      <c r="L241" s="4" t="s">
        <v>7</v>
      </c>
      <c r="M241" s="4">
        <v>4</v>
      </c>
      <c r="N241" s="15" t="s">
        <v>8</v>
      </c>
      <c r="O241" s="665">
        <v>23.952472420547483</v>
      </c>
      <c r="P241" s="285">
        <f>INDEX(Калькулятор!$H$47:$BF$47,MATCH(K241,Калькулятор!$H$41:$BF$41,0))</f>
        <v>1211.2230338510399</v>
      </c>
      <c r="Q241" s="672">
        <v>38714.286441415199</v>
      </c>
      <c r="R241" s="672">
        <v>31804.335173615393</v>
      </c>
      <c r="S241" s="673">
        <f t="shared" si="50"/>
        <v>70518.621615030599</v>
      </c>
      <c r="T241" s="3" t="str">
        <f t="shared" si="46"/>
        <v>Wtherm</v>
      </c>
      <c r="U241" s="4" t="s">
        <v>7</v>
      </c>
      <c r="V241" s="16" t="s">
        <v>79</v>
      </c>
      <c r="W241" s="4" t="s">
        <v>7</v>
      </c>
      <c r="X241" s="4">
        <v>90</v>
      </c>
      <c r="Y241" s="4" t="s">
        <v>7</v>
      </c>
      <c r="Z241" s="4">
        <v>380</v>
      </c>
      <c r="AA241" s="4" t="s">
        <v>7</v>
      </c>
      <c r="AB241" s="6">
        <v>2450</v>
      </c>
      <c r="AC241" s="4" t="s">
        <v>7</v>
      </c>
      <c r="AD241" s="4">
        <v>4</v>
      </c>
      <c r="AE241" s="15" t="s">
        <v>8</v>
      </c>
      <c r="AF241" s="665">
        <v>24.663849154547488</v>
      </c>
      <c r="AG241" s="285">
        <f>INDEX(Калькулятор!$H$54:$BF$54,MATCH(AB241,Калькулятор!$H$41:$BF$41,0))</f>
        <v>1659.8594636820001</v>
      </c>
      <c r="AH241" s="672">
        <v>39608.234824932966</v>
      </c>
      <c r="AI241" s="672">
        <v>31804.335173615393</v>
      </c>
      <c r="AJ241" s="673">
        <f t="shared" si="54"/>
        <v>71412.569998548366</v>
      </c>
      <c r="AK241" s="3" t="str">
        <f t="shared" si="47"/>
        <v>Wtherm</v>
      </c>
      <c r="AL241" s="4" t="s">
        <v>7</v>
      </c>
      <c r="AM241" s="16" t="s">
        <v>79</v>
      </c>
      <c r="AN241" s="4" t="s">
        <v>7</v>
      </c>
      <c r="AO241" s="4">
        <v>110</v>
      </c>
      <c r="AP241" s="4" t="s">
        <v>7</v>
      </c>
      <c r="AQ241" s="4">
        <v>380</v>
      </c>
      <c r="AR241" s="4" t="s">
        <v>7</v>
      </c>
      <c r="AS241" s="6">
        <v>2450</v>
      </c>
      <c r="AT241" s="4" t="s">
        <v>7</v>
      </c>
      <c r="AU241" s="4">
        <v>4</v>
      </c>
      <c r="AV241" s="15" t="s">
        <v>8</v>
      </c>
      <c r="AW241" s="665">
        <v>25.612351466547487</v>
      </c>
      <c r="AX241" s="285">
        <f>INDEX(Калькулятор!$H$61:$BF$61,MATCH(AS241,Калькулятор!$H$41:$BF$41,0))</f>
        <v>2024.9900074558304</v>
      </c>
      <c r="AY241" s="672">
        <v>40830.353502956648</v>
      </c>
      <c r="AZ241" s="672">
        <v>31804.335173615393</v>
      </c>
      <c r="BA241" s="673">
        <f t="shared" si="51"/>
        <v>72634.688676572041</v>
      </c>
      <c r="BB241" s="3" t="str">
        <f t="shared" si="48"/>
        <v>Wtherm</v>
      </c>
      <c r="BC241" s="4" t="s">
        <v>7</v>
      </c>
      <c r="BD241" s="16" t="s">
        <v>79</v>
      </c>
      <c r="BE241" s="4" t="s">
        <v>7</v>
      </c>
      <c r="BF241" s="4">
        <v>140</v>
      </c>
      <c r="BG241" s="4" t="s">
        <v>7</v>
      </c>
      <c r="BH241" s="4">
        <v>380</v>
      </c>
      <c r="BI241" s="4" t="s">
        <v>7</v>
      </c>
      <c r="BJ241" s="6">
        <v>2450</v>
      </c>
      <c r="BK241" s="4" t="s">
        <v>7</v>
      </c>
      <c r="BL241" s="4">
        <v>8</v>
      </c>
      <c r="BM241" s="14" t="s">
        <v>12</v>
      </c>
      <c r="BN241" s="665">
        <v>32.055363121273437</v>
      </c>
      <c r="BO241" s="285">
        <f>INDEX(Калькулятор!$H$68:$BF$68,MATCH(BJ241,Калькулятор!$H$41:$BF$41,0))</f>
        <v>2668.7128182599427</v>
      </c>
      <c r="BP241" s="672">
        <v>65136.196335148823</v>
      </c>
      <c r="BQ241" s="672">
        <v>31804.335173615393</v>
      </c>
      <c r="BR241" s="673">
        <f t="shared" si="52"/>
        <v>96940.531508764223</v>
      </c>
      <c r="BS241" s="3" t="str">
        <f t="shared" si="49"/>
        <v>Wtherm</v>
      </c>
      <c r="BT241" s="4" t="s">
        <v>7</v>
      </c>
      <c r="BU241" s="16" t="s">
        <v>79</v>
      </c>
      <c r="BV241" s="4" t="s">
        <v>7</v>
      </c>
      <c r="BW241" s="4">
        <v>180</v>
      </c>
      <c r="BX241" s="4" t="s">
        <v>7</v>
      </c>
      <c r="BY241" s="4">
        <v>380</v>
      </c>
      <c r="BZ241" s="4" t="s">
        <v>7</v>
      </c>
      <c r="CA241" s="6">
        <v>2450</v>
      </c>
      <c r="CB241" s="4" t="s">
        <v>7</v>
      </c>
      <c r="CC241" s="4">
        <v>8</v>
      </c>
      <c r="CD241" s="14" t="s">
        <v>12</v>
      </c>
      <c r="CE241" s="665">
        <v>33.952367745273435</v>
      </c>
      <c r="CF241" s="285">
        <f>INDEX(Калькулятор!$H$82:$BF$82,MATCH(CA241,Калькулятор!$H$41:$BF$41,0))</f>
        <v>3055.8835898209713</v>
      </c>
      <c r="CG241" s="672">
        <v>67595.527441196187</v>
      </c>
      <c r="CH241" s="672">
        <v>31804.335173615393</v>
      </c>
      <c r="CI241" s="673">
        <f t="shared" si="53"/>
        <v>99399.862614811573</v>
      </c>
    </row>
    <row r="242" spans="2:87" ht="16.5" thickBot="1" x14ac:dyDescent="0.3">
      <c r="B242" s="846"/>
      <c r="C242" s="3" t="str">
        <f t="shared" si="45"/>
        <v>Wtherm</v>
      </c>
      <c r="D242" s="4" t="s">
        <v>7</v>
      </c>
      <c r="E242" s="16" t="s">
        <v>79</v>
      </c>
      <c r="F242" s="4" t="s">
        <v>7</v>
      </c>
      <c r="G242" s="4">
        <v>75</v>
      </c>
      <c r="H242" s="4" t="s">
        <v>7</v>
      </c>
      <c r="I242" s="4">
        <v>380</v>
      </c>
      <c r="J242" s="4" t="s">
        <v>7</v>
      </c>
      <c r="K242" s="6">
        <v>2500</v>
      </c>
      <c r="L242" s="4" t="s">
        <v>7</v>
      </c>
      <c r="M242" s="4">
        <v>4</v>
      </c>
      <c r="N242" s="15" t="s">
        <v>8</v>
      </c>
      <c r="O242" s="665">
        <v>24.42667926814449</v>
      </c>
      <c r="P242" s="285">
        <f>INDEX(Калькулятор!$H$47:$BF$47,MATCH(K242,Калькулятор!$H$41:$BF$41,0))</f>
        <v>1240.0616775141598</v>
      </c>
      <c r="Q242" s="672">
        <v>39457.303551304525</v>
      </c>
      <c r="R242" s="672">
        <v>32617.584327076922</v>
      </c>
      <c r="S242" s="673">
        <f t="shared" si="50"/>
        <v>72074.887878381443</v>
      </c>
      <c r="T242" s="3" t="str">
        <f t="shared" si="46"/>
        <v>Wtherm</v>
      </c>
      <c r="U242" s="4" t="s">
        <v>7</v>
      </c>
      <c r="V242" s="16" t="s">
        <v>79</v>
      </c>
      <c r="W242" s="4" t="s">
        <v>7</v>
      </c>
      <c r="X242" s="4">
        <v>90</v>
      </c>
      <c r="Y242" s="4" t="s">
        <v>7</v>
      </c>
      <c r="Z242" s="4">
        <v>380</v>
      </c>
      <c r="AA242" s="4" t="s">
        <v>7</v>
      </c>
      <c r="AB242" s="6">
        <v>2500</v>
      </c>
      <c r="AC242" s="4" t="s">
        <v>7</v>
      </c>
      <c r="AD242" s="4">
        <v>4</v>
      </c>
      <c r="AE242" s="15" t="s">
        <v>8</v>
      </c>
      <c r="AF242" s="665">
        <v>25.147570202144493</v>
      </c>
      <c r="AG242" s="285">
        <f>INDEX(Калькулятор!$H$54:$BF$54,MATCH(AB242,Калькулятор!$H$41:$BF$41,0))</f>
        <v>1699.379927103</v>
      </c>
      <c r="AH242" s="672">
        <v>40363.540180184791</v>
      </c>
      <c r="AI242" s="672">
        <v>32617.584327076922</v>
      </c>
      <c r="AJ242" s="673">
        <f t="shared" si="54"/>
        <v>72981.124507261717</v>
      </c>
      <c r="AK242" s="3" t="str">
        <f t="shared" si="47"/>
        <v>Wtherm</v>
      </c>
      <c r="AL242" s="4" t="s">
        <v>7</v>
      </c>
      <c r="AM242" s="16" t="s">
        <v>79</v>
      </c>
      <c r="AN242" s="4" t="s">
        <v>7</v>
      </c>
      <c r="AO242" s="4">
        <v>110</v>
      </c>
      <c r="AP242" s="4" t="s">
        <v>7</v>
      </c>
      <c r="AQ242" s="4">
        <v>380</v>
      </c>
      <c r="AR242" s="4" t="s">
        <v>7</v>
      </c>
      <c r="AS242" s="6">
        <v>2500</v>
      </c>
      <c r="AT242" s="4" t="s">
        <v>7</v>
      </c>
      <c r="AU242" s="4">
        <v>4</v>
      </c>
      <c r="AV242" s="15" t="s">
        <v>8</v>
      </c>
      <c r="AW242" s="665">
        <v>26.108758114144489</v>
      </c>
      <c r="AX242" s="285">
        <f>INDEX(Калькулятор!$H$61:$BF$61,MATCH(AS242,Калькулятор!$H$41:$BF$41,0))</f>
        <v>2073.2040552523977</v>
      </c>
      <c r="AY242" s="672">
        <v>41602.043185358474</v>
      </c>
      <c r="AZ242" s="672">
        <v>32617.584327076922</v>
      </c>
      <c r="BA242" s="673">
        <f t="shared" si="51"/>
        <v>74219.6275124354</v>
      </c>
      <c r="BB242" s="3" t="str">
        <f t="shared" si="48"/>
        <v>Wtherm</v>
      </c>
      <c r="BC242" s="4" t="s">
        <v>7</v>
      </c>
      <c r="BD242" s="16" t="s">
        <v>79</v>
      </c>
      <c r="BE242" s="4" t="s">
        <v>7</v>
      </c>
      <c r="BF242" s="4">
        <v>140</v>
      </c>
      <c r="BG242" s="4" t="s">
        <v>7</v>
      </c>
      <c r="BH242" s="4">
        <v>380</v>
      </c>
      <c r="BI242" s="4" t="s">
        <v>7</v>
      </c>
      <c r="BJ242" s="6">
        <v>2500</v>
      </c>
      <c r="BK242" s="4" t="s">
        <v>7</v>
      </c>
      <c r="BL242" s="4">
        <v>8</v>
      </c>
      <c r="BM242" s="14" t="s">
        <v>12</v>
      </c>
      <c r="BN242" s="665">
        <v>32.682538516021282</v>
      </c>
      <c r="BO242" s="285">
        <f>INDEX(Калькулятор!$H$68:$BF$68,MATCH(BJ242,Калькулятор!$H$41:$BF$41,0))</f>
        <v>2732.2535996470838</v>
      </c>
      <c r="BP242" s="672">
        <v>66430.641384069138</v>
      </c>
      <c r="BQ242" s="672">
        <v>32617.584327076922</v>
      </c>
      <c r="BR242" s="673">
        <f t="shared" si="52"/>
        <v>99048.225711146064</v>
      </c>
      <c r="BS242" s="3" t="str">
        <f t="shared" si="49"/>
        <v>Wtherm</v>
      </c>
      <c r="BT242" s="4" t="s">
        <v>7</v>
      </c>
      <c r="BU242" s="16" t="s">
        <v>79</v>
      </c>
      <c r="BV242" s="4" t="s">
        <v>7</v>
      </c>
      <c r="BW242" s="4">
        <v>180</v>
      </c>
      <c r="BX242" s="4" t="s">
        <v>7</v>
      </c>
      <c r="BY242" s="4">
        <v>380</v>
      </c>
      <c r="BZ242" s="4" t="s">
        <v>7</v>
      </c>
      <c r="CA242" s="6">
        <v>2500</v>
      </c>
      <c r="CB242" s="4" t="s">
        <v>7</v>
      </c>
      <c r="CC242" s="4">
        <v>8</v>
      </c>
      <c r="CD242" s="14" t="s">
        <v>12</v>
      </c>
      <c r="CE242" s="665">
        <v>34.604914340021296</v>
      </c>
      <c r="CF242" s="285">
        <f>INDEX(Калькулятор!$H$82:$BF$82,MATCH(CA242,Калькулятор!$H$41:$BF$41,0))</f>
        <v>3128.6427229119463</v>
      </c>
      <c r="CG242" s="672">
        <v>68922.74114441649</v>
      </c>
      <c r="CH242" s="672">
        <v>32617.584327076922</v>
      </c>
      <c r="CI242" s="673">
        <f t="shared" si="53"/>
        <v>101540.32547149342</v>
      </c>
    </row>
    <row r="243" spans="2:87" ht="16.5" thickBot="1" x14ac:dyDescent="0.3">
      <c r="B243" s="846"/>
      <c r="C243" s="3" t="str">
        <f t="shared" si="45"/>
        <v>Wtherm</v>
      </c>
      <c r="D243" s="4" t="s">
        <v>7</v>
      </c>
      <c r="E243" s="16" t="s">
        <v>79</v>
      </c>
      <c r="F243" s="4" t="s">
        <v>7</v>
      </c>
      <c r="G243" s="4">
        <v>75</v>
      </c>
      <c r="H243" s="4" t="s">
        <v>7</v>
      </c>
      <c r="I243" s="4">
        <v>380</v>
      </c>
      <c r="J243" s="4" t="s">
        <v>7</v>
      </c>
      <c r="K243" s="6">
        <v>2550</v>
      </c>
      <c r="L243" s="4" t="s">
        <v>7</v>
      </c>
      <c r="M243" s="4">
        <v>4</v>
      </c>
      <c r="N243" s="15" t="s">
        <v>8</v>
      </c>
      <c r="O243" s="665">
        <v>24.869778115741497</v>
      </c>
      <c r="P243" s="285">
        <f>INDEX(Калькулятор!$H$47:$BF$47,MATCH(K243,Калькулятор!$H$41:$BF$41,0))</f>
        <v>1268.9003211772799</v>
      </c>
      <c r="Q243" s="672">
        <v>40189.395201193838</v>
      </c>
      <c r="R243" s="672">
        <v>33200.833480538466</v>
      </c>
      <c r="S243" s="673">
        <f t="shared" si="50"/>
        <v>73390.228681732304</v>
      </c>
      <c r="T243" s="3" t="str">
        <f t="shared" si="46"/>
        <v>Wtherm</v>
      </c>
      <c r="U243" s="4" t="s">
        <v>7</v>
      </c>
      <c r="V243" s="16" t="s">
        <v>79</v>
      </c>
      <c r="W243" s="4" t="s">
        <v>7</v>
      </c>
      <c r="X243" s="4">
        <v>90</v>
      </c>
      <c r="Y243" s="4" t="s">
        <v>7</v>
      </c>
      <c r="Z243" s="4">
        <v>380</v>
      </c>
      <c r="AA243" s="4" t="s">
        <v>7</v>
      </c>
      <c r="AB243" s="6">
        <v>2550</v>
      </c>
      <c r="AC243" s="4" t="s">
        <v>7</v>
      </c>
      <c r="AD243" s="4">
        <v>4</v>
      </c>
      <c r="AE243" s="15" t="s">
        <v>8</v>
      </c>
      <c r="AF243" s="665">
        <v>25.600183249741498</v>
      </c>
      <c r="AG243" s="285">
        <f>INDEX(Калькулятор!$H$54:$BF$54,MATCH(AB243,Калькулятор!$H$41:$BF$41,0))</f>
        <v>1738.9003905240002</v>
      </c>
      <c r="AH243" s="672">
        <v>41107.559895436607</v>
      </c>
      <c r="AI243" s="672">
        <v>33200.833480538466</v>
      </c>
      <c r="AJ243" s="673">
        <f t="shared" si="54"/>
        <v>74308.39337597508</v>
      </c>
      <c r="AK243" s="3" t="str">
        <f t="shared" si="47"/>
        <v>Wtherm</v>
      </c>
      <c r="AL243" s="4" t="s">
        <v>7</v>
      </c>
      <c r="AM243" s="16" t="s">
        <v>79</v>
      </c>
      <c r="AN243" s="4" t="s">
        <v>7</v>
      </c>
      <c r="AO243" s="4">
        <v>110</v>
      </c>
      <c r="AP243" s="4" t="s">
        <v>7</v>
      </c>
      <c r="AQ243" s="4">
        <v>380</v>
      </c>
      <c r="AR243" s="4" t="s">
        <v>7</v>
      </c>
      <c r="AS243" s="6">
        <v>2550</v>
      </c>
      <c r="AT243" s="4" t="s">
        <v>7</v>
      </c>
      <c r="AU243" s="4">
        <v>4</v>
      </c>
      <c r="AV243" s="15" t="s">
        <v>8</v>
      </c>
      <c r="AW243" s="665">
        <v>26.574056761741495</v>
      </c>
      <c r="AX243" s="285">
        <f>INDEX(Калькулятор!$H$61:$BF$61,MATCH(AS243,Калькулятор!$H$41:$BF$41,0))</f>
        <v>2121.4181030489653</v>
      </c>
      <c r="AY243" s="672">
        <v>42361.966987760286</v>
      </c>
      <c r="AZ243" s="672">
        <v>33200.833480538466</v>
      </c>
      <c r="BA243" s="673">
        <f t="shared" si="51"/>
        <v>75562.800468298752</v>
      </c>
      <c r="BB243" s="3" t="str">
        <f t="shared" si="48"/>
        <v>Wtherm</v>
      </c>
      <c r="BC243" s="4" t="s">
        <v>7</v>
      </c>
      <c r="BD243" s="16" t="s">
        <v>79</v>
      </c>
      <c r="BE243" s="4" t="s">
        <v>7</v>
      </c>
      <c r="BF243" s="4">
        <v>140</v>
      </c>
      <c r="BG243" s="4" t="s">
        <v>7</v>
      </c>
      <c r="BH243" s="4">
        <v>380</v>
      </c>
      <c r="BI243" s="4" t="s">
        <v>7</v>
      </c>
      <c r="BJ243" s="6">
        <v>2550</v>
      </c>
      <c r="BK243" s="4" t="s">
        <v>7</v>
      </c>
      <c r="BL243" s="4">
        <v>8</v>
      </c>
      <c r="BM243" s="14" t="s">
        <v>12</v>
      </c>
      <c r="BN243" s="665">
        <v>33.278605910769144</v>
      </c>
      <c r="BO243" s="285">
        <f>INDEX(Калькулятор!$H$68:$BF$68,MATCH(BJ243,Калькулятор!$H$41:$BF$41,0))</f>
        <v>2795.7943810342258</v>
      </c>
      <c r="BP243" s="672">
        <v>67712.600192989441</v>
      </c>
      <c r="BQ243" s="672">
        <v>33200.833480538466</v>
      </c>
      <c r="BR243" s="673">
        <f t="shared" si="52"/>
        <v>100913.43367352791</v>
      </c>
      <c r="BS243" s="3" t="str">
        <f t="shared" si="49"/>
        <v>Wtherm</v>
      </c>
      <c r="BT243" s="4" t="s">
        <v>7</v>
      </c>
      <c r="BU243" s="16" t="s">
        <v>79</v>
      </c>
      <c r="BV243" s="4" t="s">
        <v>7</v>
      </c>
      <c r="BW243" s="4">
        <v>180</v>
      </c>
      <c r="BX243" s="4" t="s">
        <v>7</v>
      </c>
      <c r="BY243" s="4">
        <v>380</v>
      </c>
      <c r="BZ243" s="4" t="s">
        <v>7</v>
      </c>
      <c r="CA243" s="6">
        <v>2550</v>
      </c>
      <c r="CB243" s="4" t="s">
        <v>7</v>
      </c>
      <c r="CC243" s="4">
        <v>8</v>
      </c>
      <c r="CD243" s="14" t="s">
        <v>12</v>
      </c>
      <c r="CE243" s="665">
        <v>35.226352934769146</v>
      </c>
      <c r="CF243" s="285">
        <f>INDEX(Калькулятор!$H$82:$BF$82,MATCH(CA243,Калькулятор!$H$41:$BF$41,0))</f>
        <v>3201.4018560029222</v>
      </c>
      <c r="CG243" s="672">
        <v>70236.5081276368</v>
      </c>
      <c r="CH243" s="672">
        <v>33200.833480538466</v>
      </c>
      <c r="CI243" s="673">
        <f t="shared" si="53"/>
        <v>103437.34160817527</v>
      </c>
    </row>
    <row r="244" spans="2:87" ht="16.5" thickBot="1" x14ac:dyDescent="0.3">
      <c r="B244" s="846"/>
      <c r="C244" s="3" t="str">
        <f t="shared" si="45"/>
        <v>Wtherm</v>
      </c>
      <c r="D244" s="7" t="s">
        <v>7</v>
      </c>
      <c r="E244" s="16" t="s">
        <v>79</v>
      </c>
      <c r="F244" s="7" t="s">
        <v>7</v>
      </c>
      <c r="G244" s="4">
        <v>75</v>
      </c>
      <c r="H244" s="7" t="s">
        <v>7</v>
      </c>
      <c r="I244" s="4">
        <v>380</v>
      </c>
      <c r="J244" s="7" t="s">
        <v>7</v>
      </c>
      <c r="K244" s="6">
        <v>2600</v>
      </c>
      <c r="L244" s="7" t="s">
        <v>7</v>
      </c>
      <c r="M244" s="4">
        <v>4</v>
      </c>
      <c r="N244" s="15" t="s">
        <v>8</v>
      </c>
      <c r="O244" s="665">
        <v>25.312876963338503</v>
      </c>
      <c r="P244" s="285">
        <f>INDEX(Калькулятор!$H$47:$BF$47,MATCH(K244,Калькулятор!$H$41:$BF$41,0))</f>
        <v>1297.7389648403998</v>
      </c>
      <c r="Q244" s="672">
        <v>40921.486851083166</v>
      </c>
      <c r="R244" s="672">
        <v>33784.082634000006</v>
      </c>
      <c r="S244" s="673">
        <f t="shared" si="50"/>
        <v>74705.569485083164</v>
      </c>
      <c r="T244" s="3" t="str">
        <f t="shared" si="46"/>
        <v>Wtherm</v>
      </c>
      <c r="U244" s="7" t="s">
        <v>7</v>
      </c>
      <c r="V244" s="16" t="s">
        <v>79</v>
      </c>
      <c r="W244" s="7" t="s">
        <v>7</v>
      </c>
      <c r="X244" s="4">
        <v>90</v>
      </c>
      <c r="Y244" s="7" t="s">
        <v>7</v>
      </c>
      <c r="Z244" s="4">
        <v>380</v>
      </c>
      <c r="AA244" s="7" t="s">
        <v>7</v>
      </c>
      <c r="AB244" s="6">
        <v>2600</v>
      </c>
      <c r="AC244" s="7" t="s">
        <v>7</v>
      </c>
      <c r="AD244" s="4">
        <v>4</v>
      </c>
      <c r="AE244" s="15" t="s">
        <v>8</v>
      </c>
      <c r="AF244" s="665">
        <v>26.052796297338496</v>
      </c>
      <c r="AG244" s="285">
        <f>INDEX(Калькулятор!$H$54:$BF$54,MATCH(AB244,Калькулятор!$H$41:$BF$41,0))</f>
        <v>1778.4208539450001</v>
      </c>
      <c r="AH244" s="672">
        <v>41851.57961068843</v>
      </c>
      <c r="AI244" s="672">
        <v>33784.082634000006</v>
      </c>
      <c r="AJ244" s="673">
        <f t="shared" si="54"/>
        <v>75635.662244688428</v>
      </c>
      <c r="AK244" s="3" t="str">
        <f t="shared" si="47"/>
        <v>Wtherm</v>
      </c>
      <c r="AL244" s="7" t="s">
        <v>7</v>
      </c>
      <c r="AM244" s="16" t="s">
        <v>79</v>
      </c>
      <c r="AN244" s="7" t="s">
        <v>7</v>
      </c>
      <c r="AO244" s="4">
        <v>110</v>
      </c>
      <c r="AP244" s="7" t="s">
        <v>7</v>
      </c>
      <c r="AQ244" s="4">
        <v>380</v>
      </c>
      <c r="AR244" s="7" t="s">
        <v>7</v>
      </c>
      <c r="AS244" s="6">
        <v>2600</v>
      </c>
      <c r="AT244" s="7" t="s">
        <v>7</v>
      </c>
      <c r="AU244" s="4">
        <v>4</v>
      </c>
      <c r="AV244" s="15" t="s">
        <v>8</v>
      </c>
      <c r="AW244" s="665">
        <v>27.039355409338498</v>
      </c>
      <c r="AX244" s="285">
        <f>INDEX(Калькулятор!$H$61:$BF$61,MATCH(AS244,Калькулятор!$H$41:$BF$41,0))</f>
        <v>2169.6321508455326</v>
      </c>
      <c r="AY244" s="672">
        <v>43121.890790162106</v>
      </c>
      <c r="AZ244" s="672">
        <v>33784.082634000006</v>
      </c>
      <c r="BA244" s="673">
        <f t="shared" si="51"/>
        <v>76905.973424162104</v>
      </c>
      <c r="BB244" s="3" t="str">
        <f t="shared" si="48"/>
        <v>Wtherm</v>
      </c>
      <c r="BC244" s="7" t="s">
        <v>7</v>
      </c>
      <c r="BD244" s="16" t="s">
        <v>79</v>
      </c>
      <c r="BE244" s="7" t="s">
        <v>7</v>
      </c>
      <c r="BF244" s="4">
        <v>140</v>
      </c>
      <c r="BG244" s="7" t="s">
        <v>7</v>
      </c>
      <c r="BH244" s="4">
        <v>380</v>
      </c>
      <c r="BI244" s="7" t="s">
        <v>7</v>
      </c>
      <c r="BJ244" s="6">
        <v>2600</v>
      </c>
      <c r="BK244" s="7" t="s">
        <v>7</v>
      </c>
      <c r="BL244" s="4">
        <v>8</v>
      </c>
      <c r="BM244" s="14" t="s">
        <v>12</v>
      </c>
      <c r="BN244" s="665">
        <v>33.874673305517</v>
      </c>
      <c r="BO244" s="285">
        <f>INDEX(Калькулятор!$H$68:$BF$68,MATCH(BJ244,Калькулятор!$H$41:$BF$41,0))</f>
        <v>2859.3351624213669</v>
      </c>
      <c r="BP244" s="672">
        <v>68994.559001909729</v>
      </c>
      <c r="BQ244" s="672">
        <v>33784.082634000006</v>
      </c>
      <c r="BR244" s="673">
        <f t="shared" si="52"/>
        <v>102778.64163590973</v>
      </c>
      <c r="BS244" s="3" t="str">
        <f t="shared" si="49"/>
        <v>Wtherm</v>
      </c>
      <c r="BT244" s="7" t="s">
        <v>7</v>
      </c>
      <c r="BU244" s="16" t="s">
        <v>79</v>
      </c>
      <c r="BV244" s="7" t="s">
        <v>7</v>
      </c>
      <c r="BW244" s="4">
        <v>180</v>
      </c>
      <c r="BX244" s="7" t="s">
        <v>7</v>
      </c>
      <c r="BY244" s="4">
        <v>380</v>
      </c>
      <c r="BZ244" s="7" t="s">
        <v>7</v>
      </c>
      <c r="CA244" s="6">
        <v>2600</v>
      </c>
      <c r="CB244" s="7" t="s">
        <v>7</v>
      </c>
      <c r="CC244" s="4">
        <v>8</v>
      </c>
      <c r="CD244" s="14" t="s">
        <v>12</v>
      </c>
      <c r="CE244" s="665">
        <v>35.847791529517004</v>
      </c>
      <c r="CF244" s="285">
        <f>INDEX(Калькулятор!$H$82:$BF$82,MATCH(CA244,Калькулятор!$H$41:$BF$41,0))</f>
        <v>3274.1609890938976</v>
      </c>
      <c r="CG244" s="672">
        <v>71550.275110857096</v>
      </c>
      <c r="CH244" s="672">
        <v>33784.082634000006</v>
      </c>
      <c r="CI244" s="673">
        <f t="shared" si="53"/>
        <v>105334.3577448571</v>
      </c>
    </row>
    <row r="245" spans="2:87" ht="16.5" thickBot="1" x14ac:dyDescent="0.3">
      <c r="B245" s="846"/>
      <c r="C245" s="3" t="str">
        <f t="shared" si="45"/>
        <v>Wtherm</v>
      </c>
      <c r="D245" s="4" t="s">
        <v>7</v>
      </c>
      <c r="E245" s="16" t="s">
        <v>79</v>
      </c>
      <c r="F245" s="4" t="s">
        <v>7</v>
      </c>
      <c r="G245" s="4">
        <v>75</v>
      </c>
      <c r="H245" s="4" t="s">
        <v>7</v>
      </c>
      <c r="I245" s="4">
        <v>380</v>
      </c>
      <c r="J245" s="4" t="s">
        <v>7</v>
      </c>
      <c r="K245" s="6">
        <v>2650</v>
      </c>
      <c r="L245" s="4" t="s">
        <v>7</v>
      </c>
      <c r="M245" s="4">
        <v>4</v>
      </c>
      <c r="N245" s="15" t="s">
        <v>8</v>
      </c>
      <c r="O245" s="665">
        <v>25.755975810935503</v>
      </c>
      <c r="P245" s="285">
        <f>INDEX(Калькулятор!$H$47:$BF$47,MATCH(K245,Калькулятор!$H$41:$BF$41,0))</f>
        <v>1326.5776085035197</v>
      </c>
      <c r="Q245" s="672">
        <v>41653.578500972486</v>
      </c>
      <c r="R245" s="672">
        <v>34367.331787461546</v>
      </c>
      <c r="S245" s="673">
        <f t="shared" si="50"/>
        <v>76020.910288434039</v>
      </c>
      <c r="T245" s="3" t="str">
        <f t="shared" si="46"/>
        <v>Wtherm</v>
      </c>
      <c r="U245" s="4" t="s">
        <v>7</v>
      </c>
      <c r="V245" s="16" t="s">
        <v>79</v>
      </c>
      <c r="W245" s="4" t="s">
        <v>7</v>
      </c>
      <c r="X245" s="4">
        <v>90</v>
      </c>
      <c r="Y245" s="4" t="s">
        <v>7</v>
      </c>
      <c r="Z245" s="4">
        <v>380</v>
      </c>
      <c r="AA245" s="4" t="s">
        <v>7</v>
      </c>
      <c r="AB245" s="6">
        <v>2650</v>
      </c>
      <c r="AC245" s="4" t="s">
        <v>7</v>
      </c>
      <c r="AD245" s="4">
        <v>4</v>
      </c>
      <c r="AE245" s="15" t="s">
        <v>8</v>
      </c>
      <c r="AF245" s="665">
        <v>26.505409344935501</v>
      </c>
      <c r="AG245" s="285">
        <f>INDEX(Калькулятор!$H$54:$BF$54,MATCH(AB245,Калькулятор!$H$41:$BF$41,0))</f>
        <v>1817.9413173659998</v>
      </c>
      <c r="AH245" s="672">
        <v>42595.599325940238</v>
      </c>
      <c r="AI245" s="672">
        <v>34367.331787461546</v>
      </c>
      <c r="AJ245" s="673">
        <f t="shared" si="54"/>
        <v>76962.931113401777</v>
      </c>
      <c r="AK245" s="3" t="str">
        <f t="shared" si="47"/>
        <v>Wtherm</v>
      </c>
      <c r="AL245" s="4" t="s">
        <v>7</v>
      </c>
      <c r="AM245" s="16" t="s">
        <v>79</v>
      </c>
      <c r="AN245" s="4" t="s">
        <v>7</v>
      </c>
      <c r="AO245" s="4">
        <v>110</v>
      </c>
      <c r="AP245" s="4" t="s">
        <v>7</v>
      </c>
      <c r="AQ245" s="4">
        <v>380</v>
      </c>
      <c r="AR245" s="4" t="s">
        <v>7</v>
      </c>
      <c r="AS245" s="6">
        <v>2650</v>
      </c>
      <c r="AT245" s="4" t="s">
        <v>7</v>
      </c>
      <c r="AU245" s="4">
        <v>4</v>
      </c>
      <c r="AV245" s="15" t="s">
        <v>8</v>
      </c>
      <c r="AW245" s="665">
        <v>27.5046540569355</v>
      </c>
      <c r="AX245" s="285">
        <f>INDEX(Калькулятор!$H$61:$BF$61,MATCH(AS245,Калькулятор!$H$41:$BF$41,0))</f>
        <v>2217.8461986420998</v>
      </c>
      <c r="AY245" s="672">
        <v>43881.814592563933</v>
      </c>
      <c r="AZ245" s="672">
        <v>34367.331787461546</v>
      </c>
      <c r="BA245" s="673">
        <f t="shared" si="51"/>
        <v>78249.146380025486</v>
      </c>
      <c r="BB245" s="3" t="str">
        <f t="shared" si="48"/>
        <v>Wtherm</v>
      </c>
      <c r="BC245" s="4" t="s">
        <v>7</v>
      </c>
      <c r="BD245" s="16" t="s">
        <v>79</v>
      </c>
      <c r="BE245" s="4" t="s">
        <v>7</v>
      </c>
      <c r="BF245" s="4">
        <v>140</v>
      </c>
      <c r="BG245" s="4" t="s">
        <v>7</v>
      </c>
      <c r="BH245" s="4">
        <v>380</v>
      </c>
      <c r="BI245" s="4" t="s">
        <v>7</v>
      </c>
      <c r="BJ245" s="6">
        <v>2650</v>
      </c>
      <c r="BK245" s="4" t="s">
        <v>7</v>
      </c>
      <c r="BL245" s="4">
        <v>8</v>
      </c>
      <c r="BM245" s="14" t="s">
        <v>12</v>
      </c>
      <c r="BN245" s="665">
        <v>34.470740700264855</v>
      </c>
      <c r="BO245" s="285">
        <f>INDEX(Калькулятор!$H$68:$BF$68,MATCH(BJ245,Калькулятор!$H$41:$BF$41,0))</f>
        <v>2922.8759438085081</v>
      </c>
      <c r="BP245" s="672">
        <v>70276.517810830046</v>
      </c>
      <c r="BQ245" s="672">
        <v>34367.331787461546</v>
      </c>
      <c r="BR245" s="673">
        <f t="shared" si="52"/>
        <v>104643.84959829159</v>
      </c>
      <c r="BS245" s="3" t="str">
        <f t="shared" si="49"/>
        <v>Wtherm</v>
      </c>
      <c r="BT245" s="4" t="s">
        <v>7</v>
      </c>
      <c r="BU245" s="16" t="s">
        <v>79</v>
      </c>
      <c r="BV245" s="4" t="s">
        <v>7</v>
      </c>
      <c r="BW245" s="4">
        <v>180</v>
      </c>
      <c r="BX245" s="4" t="s">
        <v>7</v>
      </c>
      <c r="BY245" s="4">
        <v>380</v>
      </c>
      <c r="BZ245" s="4" t="s">
        <v>7</v>
      </c>
      <c r="CA245" s="6">
        <v>2650</v>
      </c>
      <c r="CB245" s="4" t="s">
        <v>7</v>
      </c>
      <c r="CC245" s="4">
        <v>8</v>
      </c>
      <c r="CD245" s="14" t="s">
        <v>12</v>
      </c>
      <c r="CE245" s="665">
        <v>36.469230124264861</v>
      </c>
      <c r="CF245" s="285">
        <f>INDEX(Калькулятор!$H$82:$BF$82,MATCH(CA245,Калькулятор!$H$41:$BF$41,0))</f>
        <v>3346.920122184873</v>
      </c>
      <c r="CG245" s="672">
        <v>72864.04209407742</v>
      </c>
      <c r="CH245" s="672">
        <v>34367.331787461546</v>
      </c>
      <c r="CI245" s="673">
        <f t="shared" si="53"/>
        <v>107231.37388153897</v>
      </c>
    </row>
    <row r="246" spans="2:87" ht="16.5" thickBot="1" x14ac:dyDescent="0.3">
      <c r="B246" s="846"/>
      <c r="C246" s="3" t="str">
        <f t="shared" si="45"/>
        <v>Wtherm</v>
      </c>
      <c r="D246" s="4" t="s">
        <v>7</v>
      </c>
      <c r="E246" s="16" t="s">
        <v>79</v>
      </c>
      <c r="F246" s="4" t="s">
        <v>7</v>
      </c>
      <c r="G246" s="4">
        <v>75</v>
      </c>
      <c r="H246" s="4" t="s">
        <v>7</v>
      </c>
      <c r="I246" s="4">
        <v>380</v>
      </c>
      <c r="J246" s="4" t="s">
        <v>7</v>
      </c>
      <c r="K246" s="6">
        <v>2700</v>
      </c>
      <c r="L246" s="4" t="s">
        <v>7</v>
      </c>
      <c r="M246" s="4">
        <v>4</v>
      </c>
      <c r="N246" s="15" t="s">
        <v>8</v>
      </c>
      <c r="O246" s="665">
        <v>26.230182658532513</v>
      </c>
      <c r="P246" s="285">
        <f>INDEX(Калькулятор!$H$47:$BF$47,MATCH(K246,Калькулятор!$H$41:$BF$41,0))</f>
        <v>1355.4162521666399</v>
      </c>
      <c r="Q246" s="672">
        <v>42385.670150861792</v>
      </c>
      <c r="R246" s="672">
        <v>35180.580940923079</v>
      </c>
      <c r="S246" s="673">
        <f t="shared" si="50"/>
        <v>77566.25109178487</v>
      </c>
      <c r="T246" s="3" t="str">
        <f t="shared" si="46"/>
        <v>Wtherm</v>
      </c>
      <c r="U246" s="4" t="s">
        <v>7</v>
      </c>
      <c r="V246" s="16" t="s">
        <v>79</v>
      </c>
      <c r="W246" s="4" t="s">
        <v>7</v>
      </c>
      <c r="X246" s="4">
        <v>90</v>
      </c>
      <c r="Y246" s="4" t="s">
        <v>7</v>
      </c>
      <c r="Z246" s="4">
        <v>380</v>
      </c>
      <c r="AA246" s="4" t="s">
        <v>7</v>
      </c>
      <c r="AB246" s="6">
        <v>2700</v>
      </c>
      <c r="AC246" s="4" t="s">
        <v>7</v>
      </c>
      <c r="AD246" s="4">
        <v>4</v>
      </c>
      <c r="AE246" s="15" t="s">
        <v>8</v>
      </c>
      <c r="AF246" s="665">
        <v>26.989130392532509</v>
      </c>
      <c r="AG246" s="285">
        <f>INDEX(Калькулятор!$H$54:$BF$54,MATCH(AB246,Калькулятор!$H$41:$BF$41,0))</f>
        <v>1857.461780787</v>
      </c>
      <c r="AH246" s="672">
        <v>43339.619041192062</v>
      </c>
      <c r="AI246" s="672">
        <v>35180.580940923079</v>
      </c>
      <c r="AJ246" s="673">
        <f t="shared" si="54"/>
        <v>78520.19998211514</v>
      </c>
      <c r="AK246" s="3" t="str">
        <f t="shared" si="47"/>
        <v>Wtherm</v>
      </c>
      <c r="AL246" s="4" t="s">
        <v>7</v>
      </c>
      <c r="AM246" s="16" t="s">
        <v>79</v>
      </c>
      <c r="AN246" s="4" t="s">
        <v>7</v>
      </c>
      <c r="AO246" s="4">
        <v>110</v>
      </c>
      <c r="AP246" s="4" t="s">
        <v>7</v>
      </c>
      <c r="AQ246" s="4">
        <v>380</v>
      </c>
      <c r="AR246" s="4" t="s">
        <v>7</v>
      </c>
      <c r="AS246" s="6">
        <v>2700</v>
      </c>
      <c r="AT246" s="4" t="s">
        <v>7</v>
      </c>
      <c r="AU246" s="4">
        <v>4</v>
      </c>
      <c r="AV246" s="15" t="s">
        <v>8</v>
      </c>
      <c r="AW246" s="665">
        <v>28.001060704532513</v>
      </c>
      <c r="AX246" s="285">
        <f>INDEX(Калькулятор!$H$61:$BF$61,MATCH(AS246,Калькулятор!$H$41:$BF$41,0))</f>
        <v>2266.0602464386675</v>
      </c>
      <c r="AY246" s="672">
        <v>44641.738394965738</v>
      </c>
      <c r="AZ246" s="672">
        <v>35180.580940923079</v>
      </c>
      <c r="BA246" s="673">
        <f t="shared" si="51"/>
        <v>79822.319335888809</v>
      </c>
      <c r="BB246" s="3" t="str">
        <f t="shared" si="48"/>
        <v>Wtherm</v>
      </c>
      <c r="BC246" s="4" t="s">
        <v>7</v>
      </c>
      <c r="BD246" s="16" t="s">
        <v>79</v>
      </c>
      <c r="BE246" s="4" t="s">
        <v>7</v>
      </c>
      <c r="BF246" s="4">
        <v>140</v>
      </c>
      <c r="BG246" s="4" t="s">
        <v>7</v>
      </c>
      <c r="BH246" s="4">
        <v>380</v>
      </c>
      <c r="BI246" s="4" t="s">
        <v>7</v>
      </c>
      <c r="BJ246" s="6">
        <v>2700</v>
      </c>
      <c r="BK246" s="4" t="s">
        <v>7</v>
      </c>
      <c r="BL246" s="4">
        <v>8</v>
      </c>
      <c r="BM246" s="14" t="s">
        <v>12</v>
      </c>
      <c r="BN246" s="665">
        <v>35.097916095012714</v>
      </c>
      <c r="BO246" s="285">
        <f>INDEX(Калькулятор!$H$68:$BF$68,MATCH(BJ246,Калькулятор!$H$41:$BF$41,0))</f>
        <v>2986.4167251956501</v>
      </c>
      <c r="BP246" s="672">
        <v>71558.476619750349</v>
      </c>
      <c r="BQ246" s="672">
        <v>35180.580940923079</v>
      </c>
      <c r="BR246" s="673">
        <f t="shared" si="52"/>
        <v>106739.05756067342</v>
      </c>
      <c r="BS246" s="3" t="str">
        <f t="shared" si="49"/>
        <v>Wtherm</v>
      </c>
      <c r="BT246" s="4" t="s">
        <v>7</v>
      </c>
      <c r="BU246" s="16" t="s">
        <v>79</v>
      </c>
      <c r="BV246" s="4" t="s">
        <v>7</v>
      </c>
      <c r="BW246" s="4">
        <v>180</v>
      </c>
      <c r="BX246" s="4" t="s">
        <v>7</v>
      </c>
      <c r="BY246" s="4">
        <v>380</v>
      </c>
      <c r="BZ246" s="4" t="s">
        <v>7</v>
      </c>
      <c r="CA246" s="6">
        <v>2700</v>
      </c>
      <c r="CB246" s="4" t="s">
        <v>7</v>
      </c>
      <c r="CC246" s="4">
        <v>8</v>
      </c>
      <c r="CD246" s="14" t="s">
        <v>12</v>
      </c>
      <c r="CE246" s="665">
        <v>37.121776719012708</v>
      </c>
      <c r="CF246" s="285">
        <f>INDEX(Калькулятор!$H$82:$BF$82,MATCH(CA246,Калькулятор!$H$41:$BF$41,0))</f>
        <v>3419.6792552758488</v>
      </c>
      <c r="CG246" s="672">
        <v>74177.809077297716</v>
      </c>
      <c r="CH246" s="672">
        <v>35180.580940923079</v>
      </c>
      <c r="CI246" s="673">
        <f t="shared" si="53"/>
        <v>109358.39001822079</v>
      </c>
    </row>
    <row r="247" spans="2:87" ht="16.5" thickBot="1" x14ac:dyDescent="0.3">
      <c r="B247" s="846"/>
      <c r="C247" s="3" t="str">
        <f t="shared" si="45"/>
        <v>Wtherm</v>
      </c>
      <c r="D247" s="4" t="s">
        <v>7</v>
      </c>
      <c r="E247" s="16" t="s">
        <v>79</v>
      </c>
      <c r="F247" s="4" t="s">
        <v>7</v>
      </c>
      <c r="G247" s="4">
        <v>75</v>
      </c>
      <c r="H247" s="4" t="s">
        <v>7</v>
      </c>
      <c r="I247" s="4">
        <v>380</v>
      </c>
      <c r="J247" s="4" t="s">
        <v>7</v>
      </c>
      <c r="K247" s="6">
        <v>2750</v>
      </c>
      <c r="L247" s="4" t="s">
        <v>7</v>
      </c>
      <c r="M247" s="4">
        <v>4</v>
      </c>
      <c r="N247" s="15" t="s">
        <v>8</v>
      </c>
      <c r="O247" s="665">
        <v>26.673281506129513</v>
      </c>
      <c r="P247" s="285">
        <f>INDEX(Калькулятор!$H$47:$BF$47,MATCH(K247,Калькулятор!$H$41:$BF$41,0))</f>
        <v>1384.2548958297598</v>
      </c>
      <c r="Q247" s="672">
        <v>43117.761800751126</v>
      </c>
      <c r="R247" s="672">
        <v>35763.830094384619</v>
      </c>
      <c r="S247" s="673">
        <f t="shared" si="50"/>
        <v>78881.591895135745</v>
      </c>
      <c r="T247" s="3" t="str">
        <f t="shared" si="46"/>
        <v>Wtherm</v>
      </c>
      <c r="U247" s="4" t="s">
        <v>7</v>
      </c>
      <c r="V247" s="16" t="s">
        <v>79</v>
      </c>
      <c r="W247" s="4" t="s">
        <v>7</v>
      </c>
      <c r="X247" s="4">
        <v>90</v>
      </c>
      <c r="Y247" s="4" t="s">
        <v>7</v>
      </c>
      <c r="Z247" s="4">
        <v>380</v>
      </c>
      <c r="AA247" s="4" t="s">
        <v>7</v>
      </c>
      <c r="AB247" s="6">
        <v>2750</v>
      </c>
      <c r="AC247" s="4" t="s">
        <v>7</v>
      </c>
      <c r="AD247" s="4">
        <v>4</v>
      </c>
      <c r="AE247" s="15" t="s">
        <v>8</v>
      </c>
      <c r="AF247" s="665">
        <v>27.441743440129514</v>
      </c>
      <c r="AG247" s="285">
        <f>INDEX(Калькулятор!$H$54:$BF$54,MATCH(AB247,Калькулятор!$H$41:$BF$41,0))</f>
        <v>1896.9822442079999</v>
      </c>
      <c r="AH247" s="672">
        <v>44083.638756443885</v>
      </c>
      <c r="AI247" s="672">
        <v>35763.830094384619</v>
      </c>
      <c r="AJ247" s="673">
        <f t="shared" si="54"/>
        <v>79847.468850828503</v>
      </c>
      <c r="AK247" s="3" t="str">
        <f t="shared" si="47"/>
        <v>Wtherm</v>
      </c>
      <c r="AL247" s="4" t="s">
        <v>7</v>
      </c>
      <c r="AM247" s="16" t="s">
        <v>79</v>
      </c>
      <c r="AN247" s="4" t="s">
        <v>7</v>
      </c>
      <c r="AO247" s="4">
        <v>110</v>
      </c>
      <c r="AP247" s="4" t="s">
        <v>7</v>
      </c>
      <c r="AQ247" s="4">
        <v>380</v>
      </c>
      <c r="AR247" s="4" t="s">
        <v>7</v>
      </c>
      <c r="AS247" s="6">
        <v>2750</v>
      </c>
      <c r="AT247" s="4" t="s">
        <v>7</v>
      </c>
      <c r="AU247" s="4">
        <v>4</v>
      </c>
      <c r="AV247" s="15" t="s">
        <v>8</v>
      </c>
      <c r="AW247" s="665">
        <v>28.466359352129516</v>
      </c>
      <c r="AX247" s="285">
        <f>INDEX(Калькулятор!$H$61:$BF$61,MATCH(AS247,Калькулятор!$H$41:$BF$41,0))</f>
        <v>2314.2742942352347</v>
      </c>
      <c r="AY247" s="672">
        <v>45401.662197367572</v>
      </c>
      <c r="AZ247" s="672">
        <v>35763.830094384619</v>
      </c>
      <c r="BA247" s="673">
        <f t="shared" si="51"/>
        <v>81165.492291752191</v>
      </c>
      <c r="BB247" s="3" t="str">
        <f t="shared" si="48"/>
        <v>Wtherm</v>
      </c>
      <c r="BC247" s="4" t="s">
        <v>7</v>
      </c>
      <c r="BD247" s="16" t="s">
        <v>79</v>
      </c>
      <c r="BE247" s="4" t="s">
        <v>7</v>
      </c>
      <c r="BF247" s="4">
        <v>140</v>
      </c>
      <c r="BG247" s="4" t="s">
        <v>7</v>
      </c>
      <c r="BH247" s="4">
        <v>380</v>
      </c>
      <c r="BI247" s="4" t="s">
        <v>7</v>
      </c>
      <c r="BJ247" s="6">
        <v>2750</v>
      </c>
      <c r="BK247" s="4" t="s">
        <v>7</v>
      </c>
      <c r="BL247" s="4">
        <v>8</v>
      </c>
      <c r="BM247" s="14" t="s">
        <v>12</v>
      </c>
      <c r="BN247" s="665">
        <v>35.693983489760569</v>
      </c>
      <c r="BO247" s="285">
        <f>INDEX(Калькулятор!$H$68:$BF$68,MATCH(BJ247,Калькулятор!$H$41:$BF$41,0))</f>
        <v>3049.9575065827912</v>
      </c>
      <c r="BP247" s="672">
        <v>72840.435428670651</v>
      </c>
      <c r="BQ247" s="672">
        <v>35763.830094384619</v>
      </c>
      <c r="BR247" s="673">
        <f t="shared" si="52"/>
        <v>108604.26552305528</v>
      </c>
      <c r="BS247" s="3" t="str">
        <f t="shared" si="49"/>
        <v>Wtherm</v>
      </c>
      <c r="BT247" s="4" t="s">
        <v>7</v>
      </c>
      <c r="BU247" s="16" t="s">
        <v>79</v>
      </c>
      <c r="BV247" s="4" t="s">
        <v>7</v>
      </c>
      <c r="BW247" s="4">
        <v>180</v>
      </c>
      <c r="BX247" s="4" t="s">
        <v>7</v>
      </c>
      <c r="BY247" s="4">
        <v>380</v>
      </c>
      <c r="BZ247" s="4" t="s">
        <v>7</v>
      </c>
      <c r="CA247" s="6">
        <v>2750</v>
      </c>
      <c r="CB247" s="4" t="s">
        <v>7</v>
      </c>
      <c r="CC247" s="4">
        <v>8</v>
      </c>
      <c r="CD247" s="14" t="s">
        <v>12</v>
      </c>
      <c r="CE247" s="665">
        <v>37.743215313760572</v>
      </c>
      <c r="CF247" s="285">
        <f>INDEX(Калькулятор!$H$82:$BF$82,MATCH(CA247,Калькулятор!$H$41:$BF$41,0))</f>
        <v>3492.4383883668238</v>
      </c>
      <c r="CG247" s="672">
        <v>75491.576060518011</v>
      </c>
      <c r="CH247" s="672">
        <v>35763.830094384619</v>
      </c>
      <c r="CI247" s="673">
        <f t="shared" si="53"/>
        <v>111255.40615490262</v>
      </c>
    </row>
    <row r="248" spans="2:87" ht="16.5" thickBot="1" x14ac:dyDescent="0.3">
      <c r="B248" s="846"/>
      <c r="C248" s="3" t="str">
        <f t="shared" si="45"/>
        <v>Wtherm</v>
      </c>
      <c r="D248" s="4" t="s">
        <v>7</v>
      </c>
      <c r="E248" s="16" t="s">
        <v>79</v>
      </c>
      <c r="F248" s="4" t="s">
        <v>7</v>
      </c>
      <c r="G248" s="4">
        <v>75</v>
      </c>
      <c r="H248" s="4" t="s">
        <v>7</v>
      </c>
      <c r="I248" s="4">
        <v>380</v>
      </c>
      <c r="J248" s="4" t="s">
        <v>7</v>
      </c>
      <c r="K248" s="6">
        <v>2800</v>
      </c>
      <c r="L248" s="4" t="s">
        <v>7</v>
      </c>
      <c r="M248" s="4">
        <v>4</v>
      </c>
      <c r="N248" s="15" t="s">
        <v>8</v>
      </c>
      <c r="O248" s="665">
        <v>27.11638035372652</v>
      </c>
      <c r="P248" s="285">
        <f>INDEX(Калькулятор!$H$47:$BF$47,MATCH(K248,Калькулятор!$H$41:$BF$41,0))</f>
        <v>1413.0935394928799</v>
      </c>
      <c r="Q248" s="672">
        <v>43849.853450640439</v>
      </c>
      <c r="R248" s="672">
        <v>36347.079247846174</v>
      </c>
      <c r="S248" s="673">
        <f t="shared" si="50"/>
        <v>80196.932698486606</v>
      </c>
      <c r="T248" s="3" t="str">
        <f t="shared" si="46"/>
        <v>Wtherm</v>
      </c>
      <c r="U248" s="4" t="s">
        <v>7</v>
      </c>
      <c r="V248" s="16" t="s">
        <v>79</v>
      </c>
      <c r="W248" s="4" t="s">
        <v>7</v>
      </c>
      <c r="X248" s="4">
        <v>90</v>
      </c>
      <c r="Y248" s="4" t="s">
        <v>7</v>
      </c>
      <c r="Z248" s="4">
        <v>380</v>
      </c>
      <c r="AA248" s="4" t="s">
        <v>7</v>
      </c>
      <c r="AB248" s="6">
        <v>2800</v>
      </c>
      <c r="AC248" s="4" t="s">
        <v>7</v>
      </c>
      <c r="AD248" s="4">
        <v>4</v>
      </c>
      <c r="AE248" s="15" t="s">
        <v>8</v>
      </c>
      <c r="AF248" s="665">
        <v>27.894356487726519</v>
      </c>
      <c r="AG248" s="285">
        <f>INDEX(Калькулятор!$H$54:$BF$54,MATCH(AB248,Калькулятор!$H$41:$BF$41,0))</f>
        <v>1936.502707629</v>
      </c>
      <c r="AH248" s="672">
        <v>44827.6584716957</v>
      </c>
      <c r="AI248" s="672">
        <v>36347.079247846174</v>
      </c>
      <c r="AJ248" s="673">
        <f t="shared" si="54"/>
        <v>81174.737719541881</v>
      </c>
      <c r="AK248" s="3" t="str">
        <f t="shared" si="47"/>
        <v>Wtherm</v>
      </c>
      <c r="AL248" s="4" t="s">
        <v>7</v>
      </c>
      <c r="AM248" s="16" t="s">
        <v>79</v>
      </c>
      <c r="AN248" s="4" t="s">
        <v>7</v>
      </c>
      <c r="AO248" s="4">
        <v>110</v>
      </c>
      <c r="AP248" s="4" t="s">
        <v>7</v>
      </c>
      <c r="AQ248" s="4">
        <v>380</v>
      </c>
      <c r="AR248" s="4" t="s">
        <v>7</v>
      </c>
      <c r="AS248" s="6">
        <v>2800</v>
      </c>
      <c r="AT248" s="4" t="s">
        <v>7</v>
      </c>
      <c r="AU248" s="4">
        <v>4</v>
      </c>
      <c r="AV248" s="15" t="s">
        <v>8</v>
      </c>
      <c r="AW248" s="665">
        <v>28.931657999726522</v>
      </c>
      <c r="AX248" s="285">
        <f>INDEX(Калькулятор!$H$61:$BF$61,MATCH(AS248,Калькулятор!$H$41:$BF$41,0))</f>
        <v>2362.4883420318024</v>
      </c>
      <c r="AY248" s="672">
        <v>46161.585999769384</v>
      </c>
      <c r="AZ248" s="672">
        <v>36347.079247846174</v>
      </c>
      <c r="BA248" s="673">
        <f t="shared" si="51"/>
        <v>82508.665247615558</v>
      </c>
      <c r="BB248" s="3" t="str">
        <f t="shared" si="48"/>
        <v>Wtherm</v>
      </c>
      <c r="BC248" s="4" t="s">
        <v>7</v>
      </c>
      <c r="BD248" s="16" t="s">
        <v>79</v>
      </c>
      <c r="BE248" s="4" t="s">
        <v>7</v>
      </c>
      <c r="BF248" s="4">
        <v>140</v>
      </c>
      <c r="BG248" s="4" t="s">
        <v>7</v>
      </c>
      <c r="BH248" s="4">
        <v>380</v>
      </c>
      <c r="BI248" s="4" t="s">
        <v>7</v>
      </c>
      <c r="BJ248" s="6">
        <v>2800</v>
      </c>
      <c r="BK248" s="4" t="s">
        <v>7</v>
      </c>
      <c r="BL248" s="4">
        <v>8</v>
      </c>
      <c r="BM248" s="14" t="s">
        <v>12</v>
      </c>
      <c r="BN248" s="665">
        <v>36.290050884508425</v>
      </c>
      <c r="BO248" s="285">
        <f>INDEX(Калькулятор!$H$68:$BF$68,MATCH(BJ248,Калькулятор!$H$41:$BF$41,0))</f>
        <v>3113.4982879699332</v>
      </c>
      <c r="BP248" s="672">
        <v>74122.394237590954</v>
      </c>
      <c r="BQ248" s="672">
        <v>36347.079247846174</v>
      </c>
      <c r="BR248" s="673">
        <f t="shared" si="52"/>
        <v>110469.47348543713</v>
      </c>
      <c r="BS248" s="3" t="str">
        <f t="shared" si="49"/>
        <v>Wtherm</v>
      </c>
      <c r="BT248" s="4" t="s">
        <v>7</v>
      </c>
      <c r="BU248" s="16" t="s">
        <v>79</v>
      </c>
      <c r="BV248" s="4" t="s">
        <v>7</v>
      </c>
      <c r="BW248" s="4">
        <v>180</v>
      </c>
      <c r="BX248" s="4" t="s">
        <v>7</v>
      </c>
      <c r="BY248" s="4">
        <v>380</v>
      </c>
      <c r="BZ248" s="4" t="s">
        <v>7</v>
      </c>
      <c r="CA248" s="6">
        <v>2800</v>
      </c>
      <c r="CB248" s="4" t="s">
        <v>7</v>
      </c>
      <c r="CC248" s="4">
        <v>8</v>
      </c>
      <c r="CD248" s="14" t="s">
        <v>12</v>
      </c>
      <c r="CE248" s="665">
        <v>38.36465390850843</v>
      </c>
      <c r="CF248" s="285">
        <f>INDEX(Калькулятор!$H$82:$BF$82,MATCH(CA248,Калькулятор!$H$41:$BF$41,0))</f>
        <v>3565.1975214577997</v>
      </c>
      <c r="CG248" s="672">
        <v>76805.343043738307</v>
      </c>
      <c r="CH248" s="672">
        <v>36347.079247846174</v>
      </c>
      <c r="CI248" s="673">
        <f t="shared" si="53"/>
        <v>113152.42229158449</v>
      </c>
    </row>
    <row r="249" spans="2:87" ht="16.5" thickBot="1" x14ac:dyDescent="0.3">
      <c r="B249" s="846"/>
      <c r="C249" s="3" t="str">
        <f t="shared" si="45"/>
        <v>Wtherm</v>
      </c>
      <c r="D249" s="4" t="s">
        <v>7</v>
      </c>
      <c r="E249" s="16" t="s">
        <v>79</v>
      </c>
      <c r="F249" s="4" t="s">
        <v>7</v>
      </c>
      <c r="G249" s="4">
        <v>75</v>
      </c>
      <c r="H249" s="4" t="s">
        <v>7</v>
      </c>
      <c r="I249" s="4">
        <v>380</v>
      </c>
      <c r="J249" s="4" t="s">
        <v>7</v>
      </c>
      <c r="K249" s="6">
        <v>2850</v>
      </c>
      <c r="L249" s="4" t="s">
        <v>7</v>
      </c>
      <c r="M249" s="4">
        <v>4</v>
      </c>
      <c r="N249" s="15" t="s">
        <v>8</v>
      </c>
      <c r="O249" s="665">
        <v>27.559479201323523</v>
      </c>
      <c r="P249" s="285">
        <f>INDEX(Калькулятор!$H$47:$BF$47,MATCH(K249,Калькулятор!$H$41:$BF$41,0))</f>
        <v>1441.9321831559998</v>
      </c>
      <c r="Q249" s="672">
        <v>44581.94510052976</v>
      </c>
      <c r="R249" s="672">
        <v>36930.328401307699</v>
      </c>
      <c r="S249" s="673">
        <f t="shared" si="50"/>
        <v>81512.273501837451</v>
      </c>
      <c r="T249" s="3" t="str">
        <f t="shared" si="46"/>
        <v>Wtherm</v>
      </c>
      <c r="U249" s="4" t="s">
        <v>7</v>
      </c>
      <c r="V249" s="16" t="s">
        <v>79</v>
      </c>
      <c r="W249" s="4" t="s">
        <v>7</v>
      </c>
      <c r="X249" s="4">
        <v>90</v>
      </c>
      <c r="Y249" s="4" t="s">
        <v>7</v>
      </c>
      <c r="Z249" s="4">
        <v>380</v>
      </c>
      <c r="AA249" s="4" t="s">
        <v>7</v>
      </c>
      <c r="AB249" s="6">
        <v>2850</v>
      </c>
      <c r="AC249" s="4" t="s">
        <v>7</v>
      </c>
      <c r="AD249" s="4">
        <v>4</v>
      </c>
      <c r="AE249" s="15" t="s">
        <v>8</v>
      </c>
      <c r="AF249" s="665">
        <v>28.346969535323524</v>
      </c>
      <c r="AG249" s="285">
        <f>INDEX(Калькулятор!$H$54:$BF$54,MATCH(AB249,Калькулятор!$H$41:$BF$41,0))</f>
        <v>1976.02317105</v>
      </c>
      <c r="AH249" s="672">
        <v>45571.678186947523</v>
      </c>
      <c r="AI249" s="672">
        <v>36930.328401307699</v>
      </c>
      <c r="AJ249" s="673">
        <f t="shared" si="54"/>
        <v>82502.00658825523</v>
      </c>
      <c r="AK249" s="3" t="str">
        <f t="shared" si="47"/>
        <v>Wtherm</v>
      </c>
      <c r="AL249" s="4" t="s">
        <v>7</v>
      </c>
      <c r="AM249" s="16" t="s">
        <v>79</v>
      </c>
      <c r="AN249" s="4" t="s">
        <v>7</v>
      </c>
      <c r="AO249" s="4">
        <v>110</v>
      </c>
      <c r="AP249" s="4" t="s">
        <v>7</v>
      </c>
      <c r="AQ249" s="4">
        <v>380</v>
      </c>
      <c r="AR249" s="4" t="s">
        <v>7</v>
      </c>
      <c r="AS249" s="6">
        <v>2850</v>
      </c>
      <c r="AT249" s="4" t="s">
        <v>7</v>
      </c>
      <c r="AU249" s="4">
        <v>4</v>
      </c>
      <c r="AV249" s="15" t="s">
        <v>8</v>
      </c>
      <c r="AW249" s="665">
        <v>29.396956647323524</v>
      </c>
      <c r="AX249" s="285">
        <f>INDEX(Калькулятор!$H$61:$BF$61,MATCH(AS249,Калькулятор!$H$41:$BF$41,0))</f>
        <v>2410.7023898283696</v>
      </c>
      <c r="AY249" s="672">
        <v>46921.509802171211</v>
      </c>
      <c r="AZ249" s="672">
        <v>36930.328401307699</v>
      </c>
      <c r="BA249" s="673">
        <f t="shared" si="51"/>
        <v>83851.83820347891</v>
      </c>
      <c r="BB249" s="3" t="str">
        <f t="shared" si="48"/>
        <v>Wtherm</v>
      </c>
      <c r="BC249" s="4" t="s">
        <v>7</v>
      </c>
      <c r="BD249" s="16" t="s">
        <v>79</v>
      </c>
      <c r="BE249" s="4" t="s">
        <v>7</v>
      </c>
      <c r="BF249" s="4">
        <v>140</v>
      </c>
      <c r="BG249" s="4" t="s">
        <v>7</v>
      </c>
      <c r="BH249" s="4">
        <v>380</v>
      </c>
      <c r="BI249" s="4" t="s">
        <v>7</v>
      </c>
      <c r="BJ249" s="6">
        <v>2850</v>
      </c>
      <c r="BK249" s="4" t="s">
        <v>7</v>
      </c>
      <c r="BL249" s="4">
        <v>8</v>
      </c>
      <c r="BM249" s="14" t="s">
        <v>12</v>
      </c>
      <c r="BN249" s="665">
        <v>36.88611827925628</v>
      </c>
      <c r="BO249" s="285">
        <f>INDEX(Калькулятор!$H$68:$BF$68,MATCH(BJ249,Калькулятор!$H$41:$BF$41,0))</f>
        <v>3177.0390693570744</v>
      </c>
      <c r="BP249" s="672">
        <v>75404.353046511256</v>
      </c>
      <c r="BQ249" s="672">
        <v>36930.328401307699</v>
      </c>
      <c r="BR249" s="673">
        <f t="shared" si="52"/>
        <v>112334.68144781896</v>
      </c>
      <c r="BS249" s="3" t="str">
        <f t="shared" si="49"/>
        <v>Wtherm</v>
      </c>
      <c r="BT249" s="4" t="s">
        <v>7</v>
      </c>
      <c r="BU249" s="16" t="s">
        <v>79</v>
      </c>
      <c r="BV249" s="4" t="s">
        <v>7</v>
      </c>
      <c r="BW249" s="4">
        <v>180</v>
      </c>
      <c r="BX249" s="4" t="s">
        <v>7</v>
      </c>
      <c r="BY249" s="4">
        <v>380</v>
      </c>
      <c r="BZ249" s="4" t="s">
        <v>7</v>
      </c>
      <c r="CA249" s="6">
        <v>2850</v>
      </c>
      <c r="CB249" s="4" t="s">
        <v>7</v>
      </c>
      <c r="CC249" s="4">
        <v>8</v>
      </c>
      <c r="CD249" s="14" t="s">
        <v>12</v>
      </c>
      <c r="CE249" s="665">
        <v>38.98609250325628</v>
      </c>
      <c r="CF249" s="285">
        <f>INDEX(Калькулятор!$H$82:$BF$82,MATCH(CA249,Калькулятор!$H$41:$BF$41,0))</f>
        <v>3637.9566545487751</v>
      </c>
      <c r="CG249" s="672">
        <v>78119.110026958617</v>
      </c>
      <c r="CH249" s="672">
        <v>36930.328401307699</v>
      </c>
      <c r="CI249" s="673">
        <f t="shared" si="53"/>
        <v>115049.43842826632</v>
      </c>
    </row>
    <row r="250" spans="2:87" ht="16.5" thickBot="1" x14ac:dyDescent="0.3">
      <c r="B250" s="846"/>
      <c r="C250" s="3" t="str">
        <f t="shared" si="45"/>
        <v>Wtherm</v>
      </c>
      <c r="D250" s="4" t="s">
        <v>7</v>
      </c>
      <c r="E250" s="16" t="s">
        <v>79</v>
      </c>
      <c r="F250" s="4" t="s">
        <v>7</v>
      </c>
      <c r="G250" s="4">
        <v>75</v>
      </c>
      <c r="H250" s="4" t="s">
        <v>7</v>
      </c>
      <c r="I250" s="4">
        <v>380</v>
      </c>
      <c r="J250" s="4" t="s">
        <v>7</v>
      </c>
      <c r="K250" s="6">
        <v>2900</v>
      </c>
      <c r="L250" s="4" t="s">
        <v>7</v>
      </c>
      <c r="M250" s="4">
        <v>4</v>
      </c>
      <c r="N250" s="15" t="s">
        <v>8</v>
      </c>
      <c r="O250" s="665">
        <v>28.033686048920522</v>
      </c>
      <c r="P250" s="285">
        <f>INDEX(Калькулятор!$H$47:$BF$47,MATCH(K250,Калькулятор!$H$41:$BF$41,0))</f>
        <v>1470.7708268191197</v>
      </c>
      <c r="Q250" s="672">
        <v>45314.036750419087</v>
      </c>
      <c r="R250" s="672">
        <v>37743.577554769246</v>
      </c>
      <c r="S250" s="673">
        <f t="shared" si="50"/>
        <v>83057.614305188326</v>
      </c>
      <c r="T250" s="3" t="str">
        <f t="shared" si="46"/>
        <v>Wtherm</v>
      </c>
      <c r="U250" s="4" t="s">
        <v>7</v>
      </c>
      <c r="V250" s="16" t="s">
        <v>79</v>
      </c>
      <c r="W250" s="4" t="s">
        <v>7</v>
      </c>
      <c r="X250" s="4">
        <v>90</v>
      </c>
      <c r="Y250" s="4" t="s">
        <v>7</v>
      </c>
      <c r="Z250" s="4">
        <v>380</v>
      </c>
      <c r="AA250" s="4" t="s">
        <v>7</v>
      </c>
      <c r="AB250" s="6">
        <v>2900</v>
      </c>
      <c r="AC250" s="4" t="s">
        <v>7</v>
      </c>
      <c r="AD250" s="4">
        <v>4</v>
      </c>
      <c r="AE250" s="15" t="s">
        <v>8</v>
      </c>
      <c r="AF250" s="665">
        <v>28.830690582920528</v>
      </c>
      <c r="AG250" s="285">
        <f>INDEX(Калькулятор!$H$54:$BF$54,MATCH(AB250,Калькулятор!$H$41:$BF$41,0))</f>
        <v>2015.5436344709999</v>
      </c>
      <c r="AH250" s="672">
        <v>46315.697902199354</v>
      </c>
      <c r="AI250" s="672">
        <v>37743.577554769246</v>
      </c>
      <c r="AJ250" s="673">
        <f t="shared" si="54"/>
        <v>84059.275456968608</v>
      </c>
      <c r="AK250" s="3" t="str">
        <f t="shared" si="47"/>
        <v>Wtherm</v>
      </c>
      <c r="AL250" s="4" t="s">
        <v>7</v>
      </c>
      <c r="AM250" s="16" t="s">
        <v>79</v>
      </c>
      <c r="AN250" s="4" t="s">
        <v>7</v>
      </c>
      <c r="AO250" s="4">
        <v>110</v>
      </c>
      <c r="AP250" s="4" t="s">
        <v>7</v>
      </c>
      <c r="AQ250" s="4">
        <v>380</v>
      </c>
      <c r="AR250" s="4" t="s">
        <v>7</v>
      </c>
      <c r="AS250" s="6">
        <v>2900</v>
      </c>
      <c r="AT250" s="4" t="s">
        <v>7</v>
      </c>
      <c r="AU250" s="4">
        <v>4</v>
      </c>
      <c r="AV250" s="15" t="s">
        <v>8</v>
      </c>
      <c r="AW250" s="665">
        <v>29.893363294920526</v>
      </c>
      <c r="AX250" s="285">
        <f>INDEX(Калькулятор!$H$61:$BF$61,MATCH(AS250,Калькулятор!$H$41:$BF$41,0))</f>
        <v>2458.9164376249364</v>
      </c>
      <c r="AY250" s="672">
        <v>47681.433604573023</v>
      </c>
      <c r="AZ250" s="672">
        <v>37743.577554769246</v>
      </c>
      <c r="BA250" s="673">
        <f t="shared" si="51"/>
        <v>85425.011159342277</v>
      </c>
      <c r="BB250" s="3" t="str">
        <f t="shared" si="48"/>
        <v>Wtherm</v>
      </c>
      <c r="BC250" s="4" t="s">
        <v>7</v>
      </c>
      <c r="BD250" s="16" t="s">
        <v>79</v>
      </c>
      <c r="BE250" s="4" t="s">
        <v>7</v>
      </c>
      <c r="BF250" s="4">
        <v>140</v>
      </c>
      <c r="BG250" s="4" t="s">
        <v>7</v>
      </c>
      <c r="BH250" s="4">
        <v>380</v>
      </c>
      <c r="BI250" s="4" t="s">
        <v>7</v>
      </c>
      <c r="BJ250" s="6">
        <v>2900</v>
      </c>
      <c r="BK250" s="4" t="s">
        <v>7</v>
      </c>
      <c r="BL250" s="4">
        <v>8</v>
      </c>
      <c r="BM250" s="14" t="s">
        <v>12</v>
      </c>
      <c r="BN250" s="665">
        <v>37.513293674004132</v>
      </c>
      <c r="BO250" s="285">
        <f>INDEX(Калькулятор!$H$68:$BF$68,MATCH(BJ250,Калькулятор!$H$41:$BF$41,0))</f>
        <v>3240.5798507442155</v>
      </c>
      <c r="BP250" s="672">
        <v>76686.311855431559</v>
      </c>
      <c r="BQ250" s="672">
        <v>37743.577554769246</v>
      </c>
      <c r="BR250" s="673">
        <f t="shared" si="52"/>
        <v>114429.88941020081</v>
      </c>
      <c r="BS250" s="3" t="str">
        <f t="shared" si="49"/>
        <v>Wtherm</v>
      </c>
      <c r="BT250" s="4" t="s">
        <v>7</v>
      </c>
      <c r="BU250" s="16" t="s">
        <v>79</v>
      </c>
      <c r="BV250" s="4" t="s">
        <v>7</v>
      </c>
      <c r="BW250" s="4">
        <v>180</v>
      </c>
      <c r="BX250" s="4" t="s">
        <v>7</v>
      </c>
      <c r="BY250" s="4">
        <v>380</v>
      </c>
      <c r="BZ250" s="4" t="s">
        <v>7</v>
      </c>
      <c r="CA250" s="6">
        <v>2900</v>
      </c>
      <c r="CB250" s="4" t="s">
        <v>7</v>
      </c>
      <c r="CC250" s="4">
        <v>8</v>
      </c>
      <c r="CD250" s="14" t="s">
        <v>12</v>
      </c>
      <c r="CE250" s="665">
        <v>39.638639098004134</v>
      </c>
      <c r="CF250" s="285">
        <f>INDEX(Калькулятор!$H$82:$BF$82,MATCH(CA250,Калькулятор!$H$41:$BF$41,0))</f>
        <v>3710.7157876397505</v>
      </c>
      <c r="CG250" s="672">
        <v>79432.877010178927</v>
      </c>
      <c r="CH250" s="672">
        <v>37743.577554769246</v>
      </c>
      <c r="CI250" s="673">
        <f t="shared" si="53"/>
        <v>117176.45456494817</v>
      </c>
    </row>
    <row r="251" spans="2:87" ht="16.5" thickBot="1" x14ac:dyDescent="0.3">
      <c r="B251" s="846"/>
      <c r="C251" s="3" t="str">
        <f t="shared" si="45"/>
        <v>Wtherm</v>
      </c>
      <c r="D251" s="4" t="s">
        <v>7</v>
      </c>
      <c r="E251" s="16" t="s">
        <v>79</v>
      </c>
      <c r="F251" s="4" t="s">
        <v>7</v>
      </c>
      <c r="G251" s="4">
        <v>75</v>
      </c>
      <c r="H251" s="4" t="s">
        <v>7</v>
      </c>
      <c r="I251" s="4">
        <v>380</v>
      </c>
      <c r="J251" s="4" t="s">
        <v>7</v>
      </c>
      <c r="K251" s="6">
        <v>2950</v>
      </c>
      <c r="L251" s="4" t="s">
        <v>7</v>
      </c>
      <c r="M251" s="4">
        <v>4</v>
      </c>
      <c r="N251" s="15" t="s">
        <v>8</v>
      </c>
      <c r="O251" s="665">
        <v>28.476784896517533</v>
      </c>
      <c r="P251" s="285">
        <f>INDEX(Калькулятор!$H$47:$BF$47,MATCH(K251,Калькулятор!$H$41:$BF$41,0))</f>
        <v>1499.6094704822399</v>
      </c>
      <c r="Q251" s="672">
        <v>46046.1284003084</v>
      </c>
      <c r="R251" s="672">
        <v>38326.826708230779</v>
      </c>
      <c r="S251" s="673">
        <f t="shared" si="50"/>
        <v>84372.955108539172</v>
      </c>
      <c r="T251" s="3" t="str">
        <f t="shared" si="46"/>
        <v>Wtherm</v>
      </c>
      <c r="U251" s="4" t="s">
        <v>7</v>
      </c>
      <c r="V251" s="16" t="s">
        <v>79</v>
      </c>
      <c r="W251" s="4" t="s">
        <v>7</v>
      </c>
      <c r="X251" s="4">
        <v>90</v>
      </c>
      <c r="Y251" s="4" t="s">
        <v>7</v>
      </c>
      <c r="Z251" s="4">
        <v>380</v>
      </c>
      <c r="AA251" s="4" t="s">
        <v>7</v>
      </c>
      <c r="AB251" s="6">
        <v>2950</v>
      </c>
      <c r="AC251" s="4" t="s">
        <v>7</v>
      </c>
      <c r="AD251" s="4">
        <v>4</v>
      </c>
      <c r="AE251" s="15" t="s">
        <v>8</v>
      </c>
      <c r="AF251" s="665">
        <v>29.283303630517537</v>
      </c>
      <c r="AG251" s="285">
        <f>INDEX(Калькулятор!$H$54:$BF$54,MATCH(AB251,Калькулятор!$H$41:$BF$41,0))</f>
        <v>2055.0640978920001</v>
      </c>
      <c r="AH251" s="672">
        <v>47059.71761745117</v>
      </c>
      <c r="AI251" s="672">
        <v>38326.826708230779</v>
      </c>
      <c r="AJ251" s="673">
        <f t="shared" si="54"/>
        <v>85386.544325681956</v>
      </c>
      <c r="AK251" s="3" t="str">
        <f t="shared" si="47"/>
        <v>Wtherm</v>
      </c>
      <c r="AL251" s="4" t="s">
        <v>7</v>
      </c>
      <c r="AM251" s="16" t="s">
        <v>79</v>
      </c>
      <c r="AN251" s="4" t="s">
        <v>7</v>
      </c>
      <c r="AO251" s="4">
        <v>110</v>
      </c>
      <c r="AP251" s="4" t="s">
        <v>7</v>
      </c>
      <c r="AQ251" s="4">
        <v>380</v>
      </c>
      <c r="AR251" s="4" t="s">
        <v>7</v>
      </c>
      <c r="AS251" s="6">
        <v>2950</v>
      </c>
      <c r="AT251" s="4" t="s">
        <v>7</v>
      </c>
      <c r="AU251" s="4">
        <v>4</v>
      </c>
      <c r="AV251" s="15" t="s">
        <v>8</v>
      </c>
      <c r="AW251" s="665">
        <v>30.358661942517539</v>
      </c>
      <c r="AX251" s="285">
        <f>INDEX(Калькулятор!$H$61:$BF$61,MATCH(AS251,Калькулятор!$H$41:$BF$41,0))</f>
        <v>2507.1304854215041</v>
      </c>
      <c r="AY251" s="672">
        <v>48441.357406974857</v>
      </c>
      <c r="AZ251" s="672">
        <v>38326.826708230779</v>
      </c>
      <c r="BA251" s="673">
        <f t="shared" si="51"/>
        <v>86768.184115205629</v>
      </c>
      <c r="BB251" s="3" t="str">
        <f t="shared" si="48"/>
        <v>Wtherm</v>
      </c>
      <c r="BC251" s="4" t="s">
        <v>7</v>
      </c>
      <c r="BD251" s="16" t="s">
        <v>79</v>
      </c>
      <c r="BE251" s="4" t="s">
        <v>7</v>
      </c>
      <c r="BF251" s="4">
        <v>140</v>
      </c>
      <c r="BG251" s="4" t="s">
        <v>7</v>
      </c>
      <c r="BH251" s="4">
        <v>380</v>
      </c>
      <c r="BI251" s="4" t="s">
        <v>7</v>
      </c>
      <c r="BJ251" s="6">
        <v>2950</v>
      </c>
      <c r="BK251" s="4" t="s">
        <v>7</v>
      </c>
      <c r="BL251" s="4">
        <v>8</v>
      </c>
      <c r="BM251" s="14" t="s">
        <v>12</v>
      </c>
      <c r="BN251" s="665">
        <v>38.109361068751987</v>
      </c>
      <c r="BO251" s="285">
        <f>INDEX(Калькулятор!$H$68:$BF$68,MATCH(BJ251,Калькулятор!$H$41:$BF$41,0))</f>
        <v>3304.1206321313575</v>
      </c>
      <c r="BP251" s="672">
        <v>77968.270664351861</v>
      </c>
      <c r="BQ251" s="672">
        <v>38326.826708230779</v>
      </c>
      <c r="BR251" s="673">
        <f t="shared" si="52"/>
        <v>116295.09737258265</v>
      </c>
      <c r="BS251" s="3" t="str">
        <f t="shared" si="49"/>
        <v>Wtherm</v>
      </c>
      <c r="BT251" s="4" t="s">
        <v>7</v>
      </c>
      <c r="BU251" s="16" t="s">
        <v>79</v>
      </c>
      <c r="BV251" s="4" t="s">
        <v>7</v>
      </c>
      <c r="BW251" s="4">
        <v>180</v>
      </c>
      <c r="BX251" s="4" t="s">
        <v>7</v>
      </c>
      <c r="BY251" s="4">
        <v>380</v>
      </c>
      <c r="BZ251" s="4" t="s">
        <v>7</v>
      </c>
      <c r="CA251" s="6">
        <v>2950</v>
      </c>
      <c r="CB251" s="4" t="s">
        <v>7</v>
      </c>
      <c r="CC251" s="4">
        <v>8</v>
      </c>
      <c r="CD251" s="14" t="s">
        <v>12</v>
      </c>
      <c r="CE251" s="665">
        <v>40.260077692751992</v>
      </c>
      <c r="CF251" s="285">
        <f>INDEX(Калькулятор!$H$82:$BF$82,MATCH(CA251,Калькулятор!$H$41:$BF$41,0))</f>
        <v>3783.4749207307264</v>
      </c>
      <c r="CG251" s="672">
        <v>80746.643993399237</v>
      </c>
      <c r="CH251" s="672">
        <v>38326.826708230779</v>
      </c>
      <c r="CI251" s="673">
        <f t="shared" si="53"/>
        <v>119073.47070163002</v>
      </c>
    </row>
    <row r="252" spans="2:87" ht="16.5" thickBot="1" x14ac:dyDescent="0.3">
      <c r="B252" s="847"/>
      <c r="C252" s="3" t="str">
        <f t="shared" si="45"/>
        <v>Wtherm</v>
      </c>
      <c r="D252" s="4" t="s">
        <v>7</v>
      </c>
      <c r="E252" s="16" t="s">
        <v>79</v>
      </c>
      <c r="F252" s="4" t="s">
        <v>7</v>
      </c>
      <c r="G252" s="4">
        <v>75</v>
      </c>
      <c r="H252" s="4" t="s">
        <v>7</v>
      </c>
      <c r="I252" s="4">
        <v>380</v>
      </c>
      <c r="J252" s="4" t="s">
        <v>7</v>
      </c>
      <c r="K252" s="5">
        <v>3000</v>
      </c>
      <c r="L252" s="4" t="s">
        <v>7</v>
      </c>
      <c r="M252" s="4">
        <v>4</v>
      </c>
      <c r="N252" s="14" t="s">
        <v>8</v>
      </c>
      <c r="O252" s="666">
        <v>28.919883744114536</v>
      </c>
      <c r="P252" s="286">
        <f>INDEX(Калькулятор!$H$47:$BF$47,MATCH(K252,Калькулятор!$H$41:$BF$41,0))</f>
        <v>1528.4481141453598</v>
      </c>
      <c r="Q252" s="674">
        <v>46789.145510197726</v>
      </c>
      <c r="R252" s="674">
        <v>38910.075861692312</v>
      </c>
      <c r="S252" s="675">
        <f t="shared" si="50"/>
        <v>85699.221371890046</v>
      </c>
      <c r="T252" s="3" t="str">
        <f t="shared" si="46"/>
        <v>Wtherm</v>
      </c>
      <c r="U252" s="4" t="s">
        <v>7</v>
      </c>
      <c r="V252" s="16" t="s">
        <v>79</v>
      </c>
      <c r="W252" s="4" t="s">
        <v>7</v>
      </c>
      <c r="X252" s="4">
        <v>90</v>
      </c>
      <c r="Y252" s="4" t="s">
        <v>7</v>
      </c>
      <c r="Z252" s="4">
        <v>380</v>
      </c>
      <c r="AA252" s="4" t="s">
        <v>7</v>
      </c>
      <c r="AB252" s="5">
        <v>3000</v>
      </c>
      <c r="AC252" s="4" t="s">
        <v>7</v>
      </c>
      <c r="AD252" s="4">
        <v>4</v>
      </c>
      <c r="AE252" s="14" t="s">
        <v>8</v>
      </c>
      <c r="AF252" s="666">
        <v>29.735916678114542</v>
      </c>
      <c r="AG252" s="286">
        <f>INDEX(Калькулятор!$H$54:$BF$54,MATCH(AB252,Калькулятор!$H$41:$BF$41,0))</f>
        <v>2094.584561313</v>
      </c>
      <c r="AH252" s="674">
        <v>47815.022972702987</v>
      </c>
      <c r="AI252" s="674">
        <v>38910.075861692312</v>
      </c>
      <c r="AJ252" s="675">
        <f t="shared" si="54"/>
        <v>86725.098834395292</v>
      </c>
      <c r="AK252" s="3" t="str">
        <f t="shared" si="47"/>
        <v>Wtherm</v>
      </c>
      <c r="AL252" s="4" t="s">
        <v>7</v>
      </c>
      <c r="AM252" s="16" t="s">
        <v>79</v>
      </c>
      <c r="AN252" s="4" t="s">
        <v>7</v>
      </c>
      <c r="AO252" s="4">
        <v>110</v>
      </c>
      <c r="AP252" s="4" t="s">
        <v>7</v>
      </c>
      <c r="AQ252" s="4">
        <v>380</v>
      </c>
      <c r="AR252" s="4" t="s">
        <v>7</v>
      </c>
      <c r="AS252" s="5">
        <v>3000</v>
      </c>
      <c r="AT252" s="4" t="s">
        <v>7</v>
      </c>
      <c r="AU252" s="4">
        <v>4</v>
      </c>
      <c r="AV252" s="14" t="s">
        <v>8</v>
      </c>
      <c r="AW252" s="666">
        <v>30.823960590114538</v>
      </c>
      <c r="AX252" s="286">
        <f>INDEX(Калькулятор!$H$61:$BF$61,MATCH(AS252,Калькулятор!$H$41:$BF$41,0))</f>
        <v>2555.3445332180713</v>
      </c>
      <c r="AY252" s="674">
        <v>49213.047089376669</v>
      </c>
      <c r="AZ252" s="674">
        <v>38910.075861692312</v>
      </c>
      <c r="BA252" s="675">
        <f t="shared" si="51"/>
        <v>88123.122951068974</v>
      </c>
      <c r="BB252" s="3" t="str">
        <f t="shared" si="48"/>
        <v>Wtherm</v>
      </c>
      <c r="BC252" s="4" t="s">
        <v>7</v>
      </c>
      <c r="BD252" s="16" t="s">
        <v>79</v>
      </c>
      <c r="BE252" s="4" t="s">
        <v>7</v>
      </c>
      <c r="BF252" s="4">
        <v>140</v>
      </c>
      <c r="BG252" s="4" t="s">
        <v>7</v>
      </c>
      <c r="BH252" s="4">
        <v>380</v>
      </c>
      <c r="BI252" s="4" t="s">
        <v>7</v>
      </c>
      <c r="BJ252" s="5">
        <v>3000</v>
      </c>
      <c r="BK252" s="4" t="s">
        <v>7</v>
      </c>
      <c r="BL252" s="4">
        <v>8</v>
      </c>
      <c r="BM252" s="14" t="s">
        <v>12</v>
      </c>
      <c r="BN252" s="666">
        <v>38.70542846349985</v>
      </c>
      <c r="BO252" s="286">
        <f>INDEX(Калькулятор!$H$68:$BF$68,MATCH(BJ252,Калькулятор!$H$41:$BF$41,0))</f>
        <v>3367.6614135184986</v>
      </c>
      <c r="BP252" s="674">
        <v>79262.715713272177</v>
      </c>
      <c r="BQ252" s="674">
        <v>38910.075861692312</v>
      </c>
      <c r="BR252" s="675">
        <f t="shared" si="52"/>
        <v>118172.79157496449</v>
      </c>
      <c r="BS252" s="3" t="str">
        <f t="shared" si="49"/>
        <v>Wtherm</v>
      </c>
      <c r="BT252" s="4" t="s">
        <v>7</v>
      </c>
      <c r="BU252" s="16" t="s">
        <v>79</v>
      </c>
      <c r="BV252" s="4" t="s">
        <v>7</v>
      </c>
      <c r="BW252" s="4">
        <v>180</v>
      </c>
      <c r="BX252" s="4" t="s">
        <v>7</v>
      </c>
      <c r="BY252" s="4">
        <v>380</v>
      </c>
      <c r="BZ252" s="4" t="s">
        <v>7</v>
      </c>
      <c r="CA252" s="5">
        <v>3000</v>
      </c>
      <c r="CB252" s="4" t="s">
        <v>7</v>
      </c>
      <c r="CC252" s="4">
        <v>8</v>
      </c>
      <c r="CD252" s="14" t="s">
        <v>12</v>
      </c>
      <c r="CE252" s="666">
        <v>40.881516287499849</v>
      </c>
      <c r="CF252" s="286">
        <f>INDEX(Калькулятор!$H$82:$BF$82,MATCH(CA252,Калькулятор!$H$41:$BF$41,0))</f>
        <v>3856.2340538217013</v>
      </c>
      <c r="CG252" s="674">
        <v>82073.85769661954</v>
      </c>
      <c r="CH252" s="674">
        <v>38910.075861692312</v>
      </c>
      <c r="CI252" s="675">
        <f t="shared" si="53"/>
        <v>120983.93355831185</v>
      </c>
    </row>
    <row r="253" spans="2:87" ht="16.5" thickBot="1" x14ac:dyDescent="0.3">
      <c r="O253" s="667" t="s">
        <v>16</v>
      </c>
      <c r="P253"/>
      <c r="Q253" s="676"/>
      <c r="R253" s="676"/>
      <c r="S253" s="676"/>
      <c r="AF253" s="667" t="s">
        <v>16</v>
      </c>
      <c r="AG253"/>
      <c r="AH253" s="676"/>
      <c r="AI253" s="676"/>
      <c r="AJ253" s="676"/>
      <c r="AW253" s="668" t="s">
        <v>16</v>
      </c>
      <c r="AX253" s="287"/>
      <c r="AY253" s="677"/>
      <c r="AZ253" s="677" t="s">
        <v>16</v>
      </c>
      <c r="BA253" s="678"/>
      <c r="BN253" s="667" t="s">
        <v>16</v>
      </c>
      <c r="BO253"/>
      <c r="BP253" s="676"/>
      <c r="BQ253" s="676"/>
      <c r="BR253" s="676"/>
      <c r="CE253" s="667" t="s">
        <v>16</v>
      </c>
      <c r="CF253"/>
      <c r="CG253" s="676"/>
      <c r="CH253" s="676"/>
      <c r="CI253" s="676"/>
    </row>
    <row r="254" spans="2:87" ht="16.5" thickBot="1" x14ac:dyDescent="0.3">
      <c r="B254" s="845" t="s">
        <v>15</v>
      </c>
      <c r="C254" s="3" t="str">
        <f>$B$3</f>
        <v>Wtherm</v>
      </c>
      <c r="D254" s="4" t="s">
        <v>7</v>
      </c>
      <c r="E254" s="16" t="s">
        <v>79</v>
      </c>
      <c r="F254" s="4" t="s">
        <v>7</v>
      </c>
      <c r="G254" s="4">
        <v>75</v>
      </c>
      <c r="H254" s="4" t="s">
        <v>7</v>
      </c>
      <c r="I254" s="4">
        <v>420</v>
      </c>
      <c r="J254" s="4" t="s">
        <v>7</v>
      </c>
      <c r="K254" s="5">
        <v>600</v>
      </c>
      <c r="L254" s="4" t="s">
        <v>7</v>
      </c>
      <c r="M254" s="4">
        <v>4</v>
      </c>
      <c r="N254" s="14" t="s">
        <v>8</v>
      </c>
      <c r="O254" s="664">
        <v>7.2832858515875465</v>
      </c>
      <c r="P254" s="284">
        <f>INDEX(Калькулятор!$H$48:$BF$48,MATCH(K254,Калькулятор!$H$41:$BF$41,0))</f>
        <v>148.48625494679996</v>
      </c>
      <c r="Q254" s="670">
        <v>11215.275616269508</v>
      </c>
      <c r="R254" s="670">
        <v>8870.280750615384</v>
      </c>
      <c r="S254" s="671">
        <f t="shared" si="50"/>
        <v>20085.556366884892</v>
      </c>
      <c r="T254" s="3" t="str">
        <f>$B$3</f>
        <v>Wtherm</v>
      </c>
      <c r="U254" s="4" t="s">
        <v>7</v>
      </c>
      <c r="V254" s="16" t="s">
        <v>79</v>
      </c>
      <c r="W254" s="4" t="s">
        <v>7</v>
      </c>
      <c r="X254" s="4">
        <v>90</v>
      </c>
      <c r="Y254" s="4" t="s">
        <v>7</v>
      </c>
      <c r="Z254" s="4">
        <v>420</v>
      </c>
      <c r="AA254" s="4" t="s">
        <v>7</v>
      </c>
      <c r="AB254" s="5">
        <v>600</v>
      </c>
      <c r="AC254" s="4" t="s">
        <v>7</v>
      </c>
      <c r="AD254" s="4">
        <v>4</v>
      </c>
      <c r="AE254" s="14" t="s">
        <v>8</v>
      </c>
      <c r="AF254" s="664">
        <v>7.5531085635875463</v>
      </c>
      <c r="AG254" s="284">
        <f>INDEX(Калькулятор!$H$55:$BF$55,MATCH(AB254,Калькулятор!$H$41:$BF$41,0))</f>
        <v>208.896951315</v>
      </c>
      <c r="AH254" s="670">
        <v>11554.561946313645</v>
      </c>
      <c r="AI254" s="670">
        <v>8870.280750615384</v>
      </c>
      <c r="AJ254" s="671">
        <f t="shared" ref="AJ254:AJ285" si="55">AH254+AI254</f>
        <v>20424.84269692903</v>
      </c>
      <c r="AK254" s="3" t="str">
        <f>$B$3</f>
        <v>Wtherm</v>
      </c>
      <c r="AL254" s="4" t="s">
        <v>7</v>
      </c>
      <c r="AM254" s="16" t="s">
        <v>79</v>
      </c>
      <c r="AN254" s="4" t="s">
        <v>7</v>
      </c>
      <c r="AO254" s="4">
        <v>110</v>
      </c>
      <c r="AP254" s="4" t="s">
        <v>7</v>
      </c>
      <c r="AQ254" s="4">
        <v>420</v>
      </c>
      <c r="AR254" s="4" t="s">
        <v>7</v>
      </c>
      <c r="AS254" s="5">
        <v>600</v>
      </c>
      <c r="AT254" s="4" t="s">
        <v>7</v>
      </c>
      <c r="AU254" s="4">
        <v>4</v>
      </c>
      <c r="AV254" s="14" t="s">
        <v>8</v>
      </c>
      <c r="AW254" s="664">
        <v>7.9128721795875467</v>
      </c>
      <c r="AX254" s="284">
        <f>INDEX(Калькулятор!$H$62:$BF$62,MATCH(AS254,Калькулятор!$H$41:$BF$41,0))</f>
        <v>251.83667542331085</v>
      </c>
      <c r="AY254" s="670">
        <v>12037.131219705827</v>
      </c>
      <c r="AZ254" s="670">
        <v>8870.280750615384</v>
      </c>
      <c r="BA254" s="671">
        <f t="shared" si="51"/>
        <v>20907.411970321213</v>
      </c>
      <c r="BB254" s="3" t="str">
        <f>$B$3</f>
        <v>Wtherm</v>
      </c>
      <c r="BC254" s="4" t="s">
        <v>7</v>
      </c>
      <c r="BD254" s="16" t="s">
        <v>79</v>
      </c>
      <c r="BE254" s="4" t="s">
        <v>7</v>
      </c>
      <c r="BF254" s="4">
        <v>140</v>
      </c>
      <c r="BG254" s="4" t="s">
        <v>7</v>
      </c>
      <c r="BH254" s="4">
        <v>420</v>
      </c>
      <c r="BI254" s="4" t="s">
        <v>7</v>
      </c>
      <c r="BJ254" s="5">
        <v>600</v>
      </c>
      <c r="BK254" s="4" t="s">
        <v>7</v>
      </c>
      <c r="BL254" s="4">
        <v>8</v>
      </c>
      <c r="BM254" s="14" t="s">
        <v>12</v>
      </c>
      <c r="BN254" s="664">
        <v>9.3383829457320164</v>
      </c>
      <c r="BO254" s="284">
        <f>INDEX(Калькулятор!$H$69:$BF$69,MATCH(BJ254,Калькулятор!$H$41:$BF$41,0))</f>
        <v>341.19809306429244</v>
      </c>
      <c r="BP254" s="670">
        <v>16801.031540591892</v>
      </c>
      <c r="BQ254" s="670">
        <v>8870.280750615384</v>
      </c>
      <c r="BR254" s="671">
        <f t="shared" si="52"/>
        <v>25671.312291207276</v>
      </c>
      <c r="BS254" s="3" t="str">
        <f>$B$3</f>
        <v>Wtherm</v>
      </c>
      <c r="BT254" s="4" t="s">
        <v>7</v>
      </c>
      <c r="BU254" s="16" t="s">
        <v>79</v>
      </c>
      <c r="BV254" s="4" t="s">
        <v>7</v>
      </c>
      <c r="BW254" s="4">
        <v>180</v>
      </c>
      <c r="BX254" s="4" t="s">
        <v>7</v>
      </c>
      <c r="BY254" s="4">
        <v>420</v>
      </c>
      <c r="BZ254" s="4" t="s">
        <v>7</v>
      </c>
      <c r="CA254" s="5">
        <v>600</v>
      </c>
      <c r="CB254" s="4" t="s">
        <v>7</v>
      </c>
      <c r="CC254" s="4">
        <v>8</v>
      </c>
      <c r="CD254" s="14" t="s">
        <v>12</v>
      </c>
      <c r="CE254" s="664">
        <v>10.057910177732017</v>
      </c>
      <c r="CF254" s="284">
        <f>INDEX(Калькулятор!$H$83:$BF$83,MATCH(CA254,Калькулятор!$H$41:$BF$41,0))</f>
        <v>390.69833454512246</v>
      </c>
      <c r="CG254" s="670">
        <v>17735.982587376253</v>
      </c>
      <c r="CH254" s="670">
        <v>8870.280750615384</v>
      </c>
      <c r="CI254" s="671">
        <f t="shared" si="53"/>
        <v>26606.263337991637</v>
      </c>
    </row>
    <row r="255" spans="2:87" ht="16.5" thickBot="1" x14ac:dyDescent="0.3">
      <c r="B255" s="846"/>
      <c r="C255" s="3" t="str">
        <f t="shared" ref="C255:C302" si="56">$B$3</f>
        <v>Wtherm</v>
      </c>
      <c r="D255" s="4" t="s">
        <v>7</v>
      </c>
      <c r="E255" s="16" t="s">
        <v>79</v>
      </c>
      <c r="F255" s="4" t="s">
        <v>7</v>
      </c>
      <c r="G255" s="4">
        <v>75</v>
      </c>
      <c r="H255" s="4" t="s">
        <v>7</v>
      </c>
      <c r="I255" s="4">
        <v>420</v>
      </c>
      <c r="J255" s="4" t="s">
        <v>7</v>
      </c>
      <c r="K255" s="6">
        <v>650</v>
      </c>
      <c r="L255" s="4" t="s">
        <v>7</v>
      </c>
      <c r="M255" s="4">
        <v>4</v>
      </c>
      <c r="N255" s="15" t="s">
        <v>8</v>
      </c>
      <c r="O255" s="665">
        <v>7.753984401748653</v>
      </c>
      <c r="P255" s="285">
        <f>INDEX(Калькулятор!$H$48:$BF$48,MATCH(K255,Калькулятор!$H$41:$BF$41,0))</f>
        <v>178.18350593615995</v>
      </c>
      <c r="Q255" s="672">
        <v>11963.961353308829</v>
      </c>
      <c r="R255" s="672">
        <v>9511.2995643333343</v>
      </c>
      <c r="S255" s="673">
        <f t="shared" si="50"/>
        <v>21475.260917642161</v>
      </c>
      <c r="T255" s="3" t="str">
        <f t="shared" ref="T255:T302" si="57">$B$3</f>
        <v>Wtherm</v>
      </c>
      <c r="U255" s="4" t="s">
        <v>7</v>
      </c>
      <c r="V255" s="16" t="s">
        <v>79</v>
      </c>
      <c r="W255" s="4" t="s">
        <v>7</v>
      </c>
      <c r="X255" s="4">
        <v>90</v>
      </c>
      <c r="Y255" s="4" t="s">
        <v>7</v>
      </c>
      <c r="Z255" s="4">
        <v>420</v>
      </c>
      <c r="AA255" s="4" t="s">
        <v>7</v>
      </c>
      <c r="AB255" s="6">
        <v>650</v>
      </c>
      <c r="AC255" s="4" t="s">
        <v>7</v>
      </c>
      <c r="AD255" s="4">
        <v>4</v>
      </c>
      <c r="AE255" s="15" t="s">
        <v>8</v>
      </c>
      <c r="AF255" s="665">
        <v>8.0333213137486528</v>
      </c>
      <c r="AG255" s="285">
        <f>INDEX(Калькулятор!$H$55:$BF$55,MATCH(AB255,Калькулятор!$H$41:$BF$41,0))</f>
        <v>250.67634157799998</v>
      </c>
      <c r="AH255" s="672">
        <v>12315.175748715466</v>
      </c>
      <c r="AI255" s="672">
        <v>9511.2995643333343</v>
      </c>
      <c r="AJ255" s="673">
        <f t="shared" si="55"/>
        <v>21826.475313048802</v>
      </c>
      <c r="AK255" s="3" t="str">
        <f t="shared" ref="AK255:AK302" si="58">$B$3</f>
        <v>Wtherm</v>
      </c>
      <c r="AL255" s="4" t="s">
        <v>7</v>
      </c>
      <c r="AM255" s="16" t="s">
        <v>79</v>
      </c>
      <c r="AN255" s="4" t="s">
        <v>7</v>
      </c>
      <c r="AO255" s="4">
        <v>110</v>
      </c>
      <c r="AP255" s="4" t="s">
        <v>7</v>
      </c>
      <c r="AQ255" s="4">
        <v>420</v>
      </c>
      <c r="AR255" s="4" t="s">
        <v>7</v>
      </c>
      <c r="AS255" s="6">
        <v>650</v>
      </c>
      <c r="AT255" s="4" t="s">
        <v>7</v>
      </c>
      <c r="AU255" s="4">
        <v>4</v>
      </c>
      <c r="AV255" s="15" t="s">
        <v>8</v>
      </c>
      <c r="AW255" s="665">
        <v>8.4057705297486542</v>
      </c>
      <c r="AX255" s="285">
        <f>INDEX(Калькулятор!$H$62:$BF$62,MATCH(AS255,Калькулятор!$H$41:$BF$41,0))</f>
        <v>302.20401050797301</v>
      </c>
      <c r="AY255" s="672">
        <v>12813.649109257649</v>
      </c>
      <c r="AZ255" s="672">
        <v>9511.2995643333343</v>
      </c>
      <c r="BA255" s="673">
        <f t="shared" si="51"/>
        <v>22324.948673590981</v>
      </c>
      <c r="BB255" s="3" t="str">
        <f t="shared" ref="BB255:BB302" si="59">$B$3</f>
        <v>Wtherm</v>
      </c>
      <c r="BC255" s="4" t="s">
        <v>7</v>
      </c>
      <c r="BD255" s="16" t="s">
        <v>79</v>
      </c>
      <c r="BE255" s="4" t="s">
        <v>7</v>
      </c>
      <c r="BF255" s="4">
        <v>140</v>
      </c>
      <c r="BG255" s="4" t="s">
        <v>7</v>
      </c>
      <c r="BH255" s="4">
        <v>420</v>
      </c>
      <c r="BI255" s="4" t="s">
        <v>7</v>
      </c>
      <c r="BJ255" s="6">
        <v>650</v>
      </c>
      <c r="BK255" s="4" t="s">
        <v>7</v>
      </c>
      <c r="BL255" s="4">
        <v>8</v>
      </c>
      <c r="BM255" s="14" t="s">
        <v>12</v>
      </c>
      <c r="BN255" s="665">
        <v>9.9620500430439751</v>
      </c>
      <c r="BO255" s="285">
        <f>INDEX(Калькулятор!$H$69:$BF$69,MATCH(BJ255,Калькулятор!$H$41:$BF$41,0))</f>
        <v>409.4377116771509</v>
      </c>
      <c r="BP255" s="672">
        <v>18099.584436662197</v>
      </c>
      <c r="BQ255" s="672">
        <v>9511.2995643333343</v>
      </c>
      <c r="BR255" s="673">
        <f t="shared" si="52"/>
        <v>27610.884000995531</v>
      </c>
      <c r="BS255" s="3" t="str">
        <f t="shared" ref="BS255:BS302" si="60">$B$3</f>
        <v>Wtherm</v>
      </c>
      <c r="BT255" s="4" t="s">
        <v>7</v>
      </c>
      <c r="BU255" s="16" t="s">
        <v>79</v>
      </c>
      <c r="BV255" s="4" t="s">
        <v>7</v>
      </c>
      <c r="BW255" s="4">
        <v>180</v>
      </c>
      <c r="BX255" s="4" t="s">
        <v>7</v>
      </c>
      <c r="BY255" s="4">
        <v>420</v>
      </c>
      <c r="BZ255" s="4" t="s">
        <v>7</v>
      </c>
      <c r="CA255" s="6">
        <v>650</v>
      </c>
      <c r="CB255" s="4" t="s">
        <v>7</v>
      </c>
      <c r="CC255" s="4">
        <v>8</v>
      </c>
      <c r="CD255" s="14" t="s">
        <v>12</v>
      </c>
      <c r="CE255" s="665">
        <v>10.706948475043973</v>
      </c>
      <c r="CF255" s="285">
        <f>INDEX(Калькулятор!$H$83:$BF$83,MATCH(CA255,Калькулятор!$H$41:$BF$41,0))</f>
        <v>468.83800145414693</v>
      </c>
      <c r="CG255" s="672">
        <v>19066.343657746558</v>
      </c>
      <c r="CH255" s="672">
        <v>9511.2995643333343</v>
      </c>
      <c r="CI255" s="673">
        <f t="shared" si="53"/>
        <v>28577.643222079892</v>
      </c>
    </row>
    <row r="256" spans="2:87" ht="16.5" thickBot="1" x14ac:dyDescent="0.3">
      <c r="B256" s="846"/>
      <c r="C256" s="3" t="str">
        <f t="shared" si="56"/>
        <v>Wtherm</v>
      </c>
      <c r="D256" s="4" t="s">
        <v>7</v>
      </c>
      <c r="E256" s="16" t="s">
        <v>79</v>
      </c>
      <c r="F256" s="4" t="s">
        <v>7</v>
      </c>
      <c r="G256" s="4">
        <v>75</v>
      </c>
      <c r="H256" s="4" t="s">
        <v>7</v>
      </c>
      <c r="I256" s="4">
        <v>420</v>
      </c>
      <c r="J256" s="4" t="s">
        <v>7</v>
      </c>
      <c r="K256" s="6">
        <v>700</v>
      </c>
      <c r="L256" s="4" t="s">
        <v>7</v>
      </c>
      <c r="M256" s="4">
        <v>4</v>
      </c>
      <c r="N256" s="15" t="s">
        <v>8</v>
      </c>
      <c r="O256" s="665">
        <v>8.2246829519097613</v>
      </c>
      <c r="P256" s="285">
        <f>INDEX(Калькулятор!$H$48:$BF$48,MATCH(K256,Калькулятор!$H$41:$BF$41,0))</f>
        <v>207.88075692551993</v>
      </c>
      <c r="Q256" s="672">
        <v>12712.647090348148</v>
      </c>
      <c r="R256" s="672">
        <v>10152.318378051285</v>
      </c>
      <c r="S256" s="673">
        <f t="shared" si="50"/>
        <v>22864.96546839943</v>
      </c>
      <c r="T256" s="3" t="str">
        <f t="shared" si="57"/>
        <v>Wtherm</v>
      </c>
      <c r="U256" s="4" t="s">
        <v>7</v>
      </c>
      <c r="V256" s="16" t="s">
        <v>79</v>
      </c>
      <c r="W256" s="4" t="s">
        <v>7</v>
      </c>
      <c r="X256" s="4">
        <v>90</v>
      </c>
      <c r="Y256" s="4" t="s">
        <v>7</v>
      </c>
      <c r="Z256" s="4">
        <v>420</v>
      </c>
      <c r="AA256" s="4" t="s">
        <v>7</v>
      </c>
      <c r="AB256" s="6">
        <v>700</v>
      </c>
      <c r="AC256" s="4" t="s">
        <v>7</v>
      </c>
      <c r="AD256" s="4">
        <v>4</v>
      </c>
      <c r="AE256" s="15" t="s">
        <v>8</v>
      </c>
      <c r="AF256" s="665">
        <v>8.513534063909761</v>
      </c>
      <c r="AG256" s="285">
        <f>INDEX(Калькулятор!$H$55:$BF$55,MATCH(AB256,Калькулятор!$H$41:$BF$41,0))</f>
        <v>292.45573184099999</v>
      </c>
      <c r="AH256" s="672">
        <v>13075.789551117285</v>
      </c>
      <c r="AI256" s="672">
        <v>10152.318378051285</v>
      </c>
      <c r="AJ256" s="673">
        <f t="shared" si="55"/>
        <v>23228.107929168567</v>
      </c>
      <c r="AK256" s="3" t="str">
        <f t="shared" si="58"/>
        <v>Wtherm</v>
      </c>
      <c r="AL256" s="4" t="s">
        <v>7</v>
      </c>
      <c r="AM256" s="16" t="s">
        <v>79</v>
      </c>
      <c r="AN256" s="4" t="s">
        <v>7</v>
      </c>
      <c r="AO256" s="4">
        <v>110</v>
      </c>
      <c r="AP256" s="4" t="s">
        <v>7</v>
      </c>
      <c r="AQ256" s="4">
        <v>420</v>
      </c>
      <c r="AR256" s="4" t="s">
        <v>7</v>
      </c>
      <c r="AS256" s="6">
        <v>700</v>
      </c>
      <c r="AT256" s="4" t="s">
        <v>7</v>
      </c>
      <c r="AU256" s="4">
        <v>4</v>
      </c>
      <c r="AV256" s="15" t="s">
        <v>8</v>
      </c>
      <c r="AW256" s="665">
        <v>8.8986688799097617</v>
      </c>
      <c r="AX256" s="285">
        <f>INDEX(Калькулятор!$H$62:$BF$62,MATCH(AS256,Калькулятор!$H$41:$BF$41,0))</f>
        <v>352.57134559263517</v>
      </c>
      <c r="AY256" s="672">
        <v>13590.166998809467</v>
      </c>
      <c r="AZ256" s="672">
        <v>10152.318378051285</v>
      </c>
      <c r="BA256" s="673">
        <f t="shared" si="51"/>
        <v>23742.48537686075</v>
      </c>
      <c r="BB256" s="3" t="str">
        <f t="shared" si="59"/>
        <v>Wtherm</v>
      </c>
      <c r="BC256" s="4" t="s">
        <v>7</v>
      </c>
      <c r="BD256" s="16" t="s">
        <v>79</v>
      </c>
      <c r="BE256" s="4" t="s">
        <v>7</v>
      </c>
      <c r="BF256" s="4">
        <v>140</v>
      </c>
      <c r="BG256" s="4" t="s">
        <v>7</v>
      </c>
      <c r="BH256" s="4">
        <v>420</v>
      </c>
      <c r="BI256" s="4" t="s">
        <v>7</v>
      </c>
      <c r="BJ256" s="6">
        <v>700</v>
      </c>
      <c r="BK256" s="4" t="s">
        <v>7</v>
      </c>
      <c r="BL256" s="4">
        <v>8</v>
      </c>
      <c r="BM256" s="14" t="s">
        <v>12</v>
      </c>
      <c r="BN256" s="665">
        <v>10.585717140355934</v>
      </c>
      <c r="BO256" s="285">
        <f>INDEX(Калькулятор!$H$69:$BF$69,MATCH(BJ256,Калькулятор!$H$41:$BF$41,0))</f>
        <v>477.67733029000937</v>
      </c>
      <c r="BP256" s="672">
        <v>19398.137332732498</v>
      </c>
      <c r="BQ256" s="672">
        <v>10152.318378051285</v>
      </c>
      <c r="BR256" s="673">
        <f t="shared" si="52"/>
        <v>29550.455710783783</v>
      </c>
      <c r="BS256" s="3" t="str">
        <f t="shared" si="60"/>
        <v>Wtherm</v>
      </c>
      <c r="BT256" s="4" t="s">
        <v>7</v>
      </c>
      <c r="BU256" s="16" t="s">
        <v>79</v>
      </c>
      <c r="BV256" s="4" t="s">
        <v>7</v>
      </c>
      <c r="BW256" s="4">
        <v>180</v>
      </c>
      <c r="BX256" s="4" t="s">
        <v>7</v>
      </c>
      <c r="BY256" s="4">
        <v>420</v>
      </c>
      <c r="BZ256" s="4" t="s">
        <v>7</v>
      </c>
      <c r="CA256" s="6">
        <v>700</v>
      </c>
      <c r="CB256" s="4" t="s">
        <v>7</v>
      </c>
      <c r="CC256" s="4">
        <v>8</v>
      </c>
      <c r="CD256" s="14" t="s">
        <v>12</v>
      </c>
      <c r="CE256" s="665">
        <v>11.355986772355934</v>
      </c>
      <c r="CF256" s="285">
        <f>INDEX(Калькулятор!$H$83:$BF$83,MATCH(CA256,Калькулятор!$H$41:$BF$41,0))</f>
        <v>546.97766836317146</v>
      </c>
      <c r="CG256" s="672">
        <v>20396.70472811686</v>
      </c>
      <c r="CH256" s="672">
        <v>10152.318378051285</v>
      </c>
      <c r="CI256" s="673">
        <f t="shared" si="53"/>
        <v>30549.023106168144</v>
      </c>
    </row>
    <row r="257" spans="2:87" ht="16.5" thickBot="1" x14ac:dyDescent="0.3">
      <c r="B257" s="846"/>
      <c r="C257" s="3" t="str">
        <f t="shared" si="56"/>
        <v>Wtherm</v>
      </c>
      <c r="D257" s="4" t="s">
        <v>7</v>
      </c>
      <c r="E257" s="16" t="s">
        <v>79</v>
      </c>
      <c r="F257" s="4" t="s">
        <v>7</v>
      </c>
      <c r="G257" s="4">
        <v>75</v>
      </c>
      <c r="H257" s="4" t="s">
        <v>7</v>
      </c>
      <c r="I257" s="4">
        <v>420</v>
      </c>
      <c r="J257" s="4" t="s">
        <v>7</v>
      </c>
      <c r="K257" s="6">
        <v>750</v>
      </c>
      <c r="L257" s="4" t="s">
        <v>7</v>
      </c>
      <c r="M257" s="4">
        <v>4</v>
      </c>
      <c r="N257" s="15" t="s">
        <v>8</v>
      </c>
      <c r="O257" s="665">
        <v>8.6953815020708696</v>
      </c>
      <c r="P257" s="285">
        <f>INDEX(Калькулятор!$H$48:$BF$48,MATCH(K257,Калькулятор!$H$41:$BF$41,0))</f>
        <v>237.57800791487995</v>
      </c>
      <c r="Q257" s="672">
        <v>13461.33282738747</v>
      </c>
      <c r="R257" s="672">
        <v>10793.337191769233</v>
      </c>
      <c r="S257" s="673">
        <f t="shared" si="50"/>
        <v>24254.670019156703</v>
      </c>
      <c r="T257" s="3" t="str">
        <f t="shared" si="57"/>
        <v>Wtherm</v>
      </c>
      <c r="U257" s="4" t="s">
        <v>7</v>
      </c>
      <c r="V257" s="16" t="s">
        <v>79</v>
      </c>
      <c r="W257" s="4" t="s">
        <v>7</v>
      </c>
      <c r="X257" s="4">
        <v>90</v>
      </c>
      <c r="Y257" s="4" t="s">
        <v>7</v>
      </c>
      <c r="Z257" s="4">
        <v>420</v>
      </c>
      <c r="AA257" s="4" t="s">
        <v>7</v>
      </c>
      <c r="AB257" s="6">
        <v>750</v>
      </c>
      <c r="AC257" s="4" t="s">
        <v>7</v>
      </c>
      <c r="AD257" s="4">
        <v>4</v>
      </c>
      <c r="AE257" s="15" t="s">
        <v>8</v>
      </c>
      <c r="AF257" s="665">
        <v>8.9937468140708692</v>
      </c>
      <c r="AG257" s="285">
        <f>INDEX(Калькулятор!$H$55:$BF$55,MATCH(AB257,Калькулятор!$H$41:$BF$41,0))</f>
        <v>334.23512210400003</v>
      </c>
      <c r="AH257" s="672">
        <v>13836.403353519107</v>
      </c>
      <c r="AI257" s="672">
        <v>10793.337191769233</v>
      </c>
      <c r="AJ257" s="673">
        <f t="shared" si="55"/>
        <v>24629.740545288339</v>
      </c>
      <c r="AK257" s="3" t="str">
        <f t="shared" si="58"/>
        <v>Wtherm</v>
      </c>
      <c r="AL257" s="4" t="s">
        <v>7</v>
      </c>
      <c r="AM257" s="16" t="s">
        <v>79</v>
      </c>
      <c r="AN257" s="4" t="s">
        <v>7</v>
      </c>
      <c r="AO257" s="4">
        <v>110</v>
      </c>
      <c r="AP257" s="4" t="s">
        <v>7</v>
      </c>
      <c r="AQ257" s="4">
        <v>420</v>
      </c>
      <c r="AR257" s="4" t="s">
        <v>7</v>
      </c>
      <c r="AS257" s="6">
        <v>750</v>
      </c>
      <c r="AT257" s="4" t="s">
        <v>7</v>
      </c>
      <c r="AU257" s="4">
        <v>4</v>
      </c>
      <c r="AV257" s="15" t="s">
        <v>8</v>
      </c>
      <c r="AW257" s="665">
        <v>9.3915672300708675</v>
      </c>
      <c r="AX257" s="285">
        <f>INDEX(Калькулятор!$H$62:$BF$62,MATCH(AS257,Калькулятор!$H$41:$BF$41,0))</f>
        <v>402.93868067729738</v>
      </c>
      <c r="AY257" s="672">
        <v>14366.684888361286</v>
      </c>
      <c r="AZ257" s="672">
        <v>10793.337191769233</v>
      </c>
      <c r="BA257" s="673">
        <f t="shared" si="51"/>
        <v>25160.022080130519</v>
      </c>
      <c r="BB257" s="3" t="str">
        <f t="shared" si="59"/>
        <v>Wtherm</v>
      </c>
      <c r="BC257" s="4" t="s">
        <v>7</v>
      </c>
      <c r="BD257" s="16" t="s">
        <v>79</v>
      </c>
      <c r="BE257" s="4" t="s">
        <v>7</v>
      </c>
      <c r="BF257" s="4">
        <v>140</v>
      </c>
      <c r="BG257" s="4" t="s">
        <v>7</v>
      </c>
      <c r="BH257" s="4">
        <v>420</v>
      </c>
      <c r="BI257" s="4" t="s">
        <v>7</v>
      </c>
      <c r="BJ257" s="6">
        <v>750</v>
      </c>
      <c r="BK257" s="4" t="s">
        <v>7</v>
      </c>
      <c r="BL257" s="4">
        <v>8</v>
      </c>
      <c r="BM257" s="14" t="s">
        <v>12</v>
      </c>
      <c r="BN257" s="665">
        <v>11.209384237667891</v>
      </c>
      <c r="BO257" s="285">
        <f>INDEX(Калькулятор!$H$69:$BF$69,MATCH(BJ257,Калькулятор!$H$41:$BF$41,0))</f>
        <v>545.91694890286794</v>
      </c>
      <c r="BP257" s="672">
        <v>20696.690228802803</v>
      </c>
      <c r="BQ257" s="672">
        <v>10793.337191769233</v>
      </c>
      <c r="BR257" s="673">
        <f t="shared" si="52"/>
        <v>31490.027420572034</v>
      </c>
      <c r="BS257" s="3" t="str">
        <f t="shared" si="60"/>
        <v>Wtherm</v>
      </c>
      <c r="BT257" s="4" t="s">
        <v>7</v>
      </c>
      <c r="BU257" s="16" t="s">
        <v>79</v>
      </c>
      <c r="BV257" s="4" t="s">
        <v>7</v>
      </c>
      <c r="BW257" s="4">
        <v>180</v>
      </c>
      <c r="BX257" s="4" t="s">
        <v>7</v>
      </c>
      <c r="BY257" s="4">
        <v>420</v>
      </c>
      <c r="BZ257" s="4" t="s">
        <v>7</v>
      </c>
      <c r="CA257" s="6">
        <v>750</v>
      </c>
      <c r="CB257" s="4" t="s">
        <v>7</v>
      </c>
      <c r="CC257" s="4">
        <v>8</v>
      </c>
      <c r="CD257" s="14" t="s">
        <v>12</v>
      </c>
      <c r="CE257" s="665">
        <v>12.005025069667889</v>
      </c>
      <c r="CF257" s="285">
        <f>INDEX(Калькулятор!$H$83:$BF$83,MATCH(CA257,Калькулятор!$H$41:$BF$41,0))</f>
        <v>625.11733527219599</v>
      </c>
      <c r="CG257" s="672">
        <v>21727.065798487161</v>
      </c>
      <c r="CH257" s="672">
        <v>10793.337191769233</v>
      </c>
      <c r="CI257" s="673">
        <f t="shared" si="53"/>
        <v>32520.402990256393</v>
      </c>
    </row>
    <row r="258" spans="2:87" ht="16.5" thickBot="1" x14ac:dyDescent="0.3">
      <c r="B258" s="846"/>
      <c r="C258" s="3" t="str">
        <f t="shared" si="56"/>
        <v>Wtherm</v>
      </c>
      <c r="D258" s="4" t="s">
        <v>7</v>
      </c>
      <c r="E258" s="16" t="s">
        <v>79</v>
      </c>
      <c r="F258" s="4" t="s">
        <v>7</v>
      </c>
      <c r="G258" s="4">
        <v>75</v>
      </c>
      <c r="H258" s="4" t="s">
        <v>7</v>
      </c>
      <c r="I258" s="4">
        <v>420</v>
      </c>
      <c r="J258" s="4" t="s">
        <v>7</v>
      </c>
      <c r="K258" s="6">
        <v>800</v>
      </c>
      <c r="L258" s="4" t="s">
        <v>7</v>
      </c>
      <c r="M258" s="4">
        <v>4</v>
      </c>
      <c r="N258" s="15" t="s">
        <v>8</v>
      </c>
      <c r="O258" s="665">
        <v>9.1971880522319758</v>
      </c>
      <c r="P258" s="285">
        <f>INDEX(Калькулятор!$H$48:$BF$48,MATCH(K258,Калькулятор!$H$41:$BF$41,0))</f>
        <v>267.27525890423993</v>
      </c>
      <c r="Q258" s="672">
        <v>14210.018564426789</v>
      </c>
      <c r="R258" s="672">
        <v>11664.35600548718</v>
      </c>
      <c r="S258" s="673">
        <f t="shared" si="50"/>
        <v>25874.374569913969</v>
      </c>
      <c r="T258" s="3" t="str">
        <f t="shared" si="57"/>
        <v>Wtherm</v>
      </c>
      <c r="U258" s="4" t="s">
        <v>7</v>
      </c>
      <c r="V258" s="16" t="s">
        <v>79</v>
      </c>
      <c r="W258" s="4" t="s">
        <v>7</v>
      </c>
      <c r="X258" s="4">
        <v>90</v>
      </c>
      <c r="Y258" s="4" t="s">
        <v>7</v>
      </c>
      <c r="Z258" s="4">
        <v>420</v>
      </c>
      <c r="AA258" s="4" t="s">
        <v>7</v>
      </c>
      <c r="AB258" s="6">
        <v>800</v>
      </c>
      <c r="AC258" s="4" t="s">
        <v>7</v>
      </c>
      <c r="AD258" s="4">
        <v>4</v>
      </c>
      <c r="AE258" s="15" t="s">
        <v>8</v>
      </c>
      <c r="AF258" s="665">
        <v>9.5050675642319753</v>
      </c>
      <c r="AG258" s="285">
        <f>INDEX(Калькулятор!$H$55:$BF$55,MATCH(AB258,Калькулятор!$H$41:$BF$41,0))</f>
        <v>376.01451236700001</v>
      </c>
      <c r="AH258" s="672">
        <v>14597.017155920927</v>
      </c>
      <c r="AI258" s="672">
        <v>11664.35600548718</v>
      </c>
      <c r="AJ258" s="673">
        <f t="shared" si="55"/>
        <v>26261.373161408104</v>
      </c>
      <c r="AK258" s="3" t="str">
        <f t="shared" si="58"/>
        <v>Wtherm</v>
      </c>
      <c r="AL258" s="4" t="s">
        <v>7</v>
      </c>
      <c r="AM258" s="16" t="s">
        <v>79</v>
      </c>
      <c r="AN258" s="4" t="s">
        <v>7</v>
      </c>
      <c r="AO258" s="4">
        <v>110</v>
      </c>
      <c r="AP258" s="4" t="s">
        <v>7</v>
      </c>
      <c r="AQ258" s="4">
        <v>420</v>
      </c>
      <c r="AR258" s="4" t="s">
        <v>7</v>
      </c>
      <c r="AS258" s="6">
        <v>800</v>
      </c>
      <c r="AT258" s="4" t="s">
        <v>7</v>
      </c>
      <c r="AU258" s="4">
        <v>4</v>
      </c>
      <c r="AV258" s="15" t="s">
        <v>8</v>
      </c>
      <c r="AW258" s="665">
        <v>9.9155735802319747</v>
      </c>
      <c r="AX258" s="285">
        <f>INDEX(Калькулятор!$H$62:$BF$62,MATCH(AS258,Калькулятор!$H$41:$BF$41,0))</f>
        <v>453.30601576195954</v>
      </c>
      <c r="AY258" s="672">
        <v>15143.202777913108</v>
      </c>
      <c r="AZ258" s="672">
        <v>11664.35600548718</v>
      </c>
      <c r="BA258" s="673">
        <f t="shared" si="51"/>
        <v>26807.558783400287</v>
      </c>
      <c r="BB258" s="3" t="str">
        <f t="shared" si="59"/>
        <v>Wtherm</v>
      </c>
      <c r="BC258" s="4" t="s">
        <v>7</v>
      </c>
      <c r="BD258" s="16" t="s">
        <v>79</v>
      </c>
      <c r="BE258" s="4" t="s">
        <v>7</v>
      </c>
      <c r="BF258" s="4">
        <v>140</v>
      </c>
      <c r="BG258" s="4" t="s">
        <v>7</v>
      </c>
      <c r="BH258" s="4">
        <v>420</v>
      </c>
      <c r="BI258" s="4" t="s">
        <v>7</v>
      </c>
      <c r="BJ258" s="6">
        <v>800</v>
      </c>
      <c r="BK258" s="4" t="s">
        <v>7</v>
      </c>
      <c r="BL258" s="4">
        <v>8</v>
      </c>
      <c r="BM258" s="14" t="s">
        <v>12</v>
      </c>
      <c r="BN258" s="665">
        <v>11.864159334979849</v>
      </c>
      <c r="BO258" s="285">
        <f>INDEX(Калькулятор!$H$69:$BF$69,MATCH(BJ258,Калькулятор!$H$41:$BF$41,0))</f>
        <v>614.15656751572635</v>
      </c>
      <c r="BP258" s="672">
        <v>21995.243124873105</v>
      </c>
      <c r="BQ258" s="672">
        <v>11664.35600548718</v>
      </c>
      <c r="BR258" s="673">
        <f t="shared" si="52"/>
        <v>33659.599130360286</v>
      </c>
      <c r="BS258" s="3" t="str">
        <f t="shared" si="60"/>
        <v>Wtherm</v>
      </c>
      <c r="BT258" s="4" t="s">
        <v>7</v>
      </c>
      <c r="BU258" s="16" t="s">
        <v>79</v>
      </c>
      <c r="BV258" s="4" t="s">
        <v>7</v>
      </c>
      <c r="BW258" s="4">
        <v>180</v>
      </c>
      <c r="BX258" s="4" t="s">
        <v>7</v>
      </c>
      <c r="BY258" s="4">
        <v>420</v>
      </c>
      <c r="BZ258" s="4" t="s">
        <v>7</v>
      </c>
      <c r="CA258" s="6">
        <v>800</v>
      </c>
      <c r="CB258" s="4" t="s">
        <v>7</v>
      </c>
      <c r="CC258" s="4">
        <v>8</v>
      </c>
      <c r="CD258" s="14" t="s">
        <v>12</v>
      </c>
      <c r="CE258" s="665">
        <v>12.685171366979846</v>
      </c>
      <c r="CF258" s="285">
        <f>INDEX(Калькулятор!$H$83:$BF$83,MATCH(CA258,Калькулятор!$H$41:$BF$41,0))</f>
        <v>703.2570021812204</v>
      </c>
      <c r="CG258" s="672">
        <v>23057.426868857467</v>
      </c>
      <c r="CH258" s="672">
        <v>11664.35600548718</v>
      </c>
      <c r="CI258" s="673">
        <f t="shared" si="53"/>
        <v>34721.782874344644</v>
      </c>
    </row>
    <row r="259" spans="2:87" ht="16.5" thickBot="1" x14ac:dyDescent="0.3">
      <c r="B259" s="846"/>
      <c r="C259" s="3" t="str">
        <f t="shared" si="56"/>
        <v>Wtherm</v>
      </c>
      <c r="D259" s="4" t="s">
        <v>7</v>
      </c>
      <c r="E259" s="16" t="s">
        <v>79</v>
      </c>
      <c r="F259" s="4" t="s">
        <v>7</v>
      </c>
      <c r="G259" s="4">
        <v>75</v>
      </c>
      <c r="H259" s="4" t="s">
        <v>7</v>
      </c>
      <c r="I259" s="4">
        <v>420</v>
      </c>
      <c r="J259" s="4" t="s">
        <v>7</v>
      </c>
      <c r="K259" s="6">
        <v>850</v>
      </c>
      <c r="L259" s="4" t="s">
        <v>7</v>
      </c>
      <c r="M259" s="4">
        <v>4</v>
      </c>
      <c r="N259" s="15" t="s">
        <v>8</v>
      </c>
      <c r="O259" s="665">
        <v>9.6678866023930823</v>
      </c>
      <c r="P259" s="285">
        <f>INDEX(Калькулятор!$H$48:$BF$48,MATCH(K259,Калькулятор!$H$41:$BF$41,0))</f>
        <v>296.97250989359992</v>
      </c>
      <c r="Q259" s="672">
        <v>14958.704301466112</v>
      </c>
      <c r="R259" s="672">
        <v>12305.374819205128</v>
      </c>
      <c r="S259" s="673">
        <f t="shared" si="50"/>
        <v>27264.079120671238</v>
      </c>
      <c r="T259" s="3" t="str">
        <f t="shared" si="57"/>
        <v>Wtherm</v>
      </c>
      <c r="U259" s="4" t="s">
        <v>7</v>
      </c>
      <c r="V259" s="16" t="s">
        <v>79</v>
      </c>
      <c r="W259" s="4" t="s">
        <v>7</v>
      </c>
      <c r="X259" s="4">
        <v>90</v>
      </c>
      <c r="Y259" s="4" t="s">
        <v>7</v>
      </c>
      <c r="Z259" s="4">
        <v>420</v>
      </c>
      <c r="AA259" s="4" t="s">
        <v>7</v>
      </c>
      <c r="AB259" s="6">
        <v>850</v>
      </c>
      <c r="AC259" s="4" t="s">
        <v>7</v>
      </c>
      <c r="AD259" s="4">
        <v>4</v>
      </c>
      <c r="AE259" s="15" t="s">
        <v>8</v>
      </c>
      <c r="AF259" s="665">
        <v>9.9852803143930817</v>
      </c>
      <c r="AG259" s="285">
        <f>INDEX(Калькулятор!$H$55:$BF$55,MATCH(AB259,Калькулятор!$H$41:$BF$41,0))</f>
        <v>417.79390262999999</v>
      </c>
      <c r="AH259" s="672">
        <v>15357.630958322745</v>
      </c>
      <c r="AI259" s="672">
        <v>12305.374819205128</v>
      </c>
      <c r="AJ259" s="673">
        <f t="shared" si="55"/>
        <v>27663.005777527873</v>
      </c>
      <c r="AK259" s="3" t="str">
        <f t="shared" si="58"/>
        <v>Wtherm</v>
      </c>
      <c r="AL259" s="4" t="s">
        <v>7</v>
      </c>
      <c r="AM259" s="16" t="s">
        <v>79</v>
      </c>
      <c r="AN259" s="4" t="s">
        <v>7</v>
      </c>
      <c r="AO259" s="4">
        <v>110</v>
      </c>
      <c r="AP259" s="4" t="s">
        <v>7</v>
      </c>
      <c r="AQ259" s="4">
        <v>420</v>
      </c>
      <c r="AR259" s="4" t="s">
        <v>7</v>
      </c>
      <c r="AS259" s="6">
        <v>850</v>
      </c>
      <c r="AT259" s="4" t="s">
        <v>7</v>
      </c>
      <c r="AU259" s="4">
        <v>4</v>
      </c>
      <c r="AV259" s="15" t="s">
        <v>8</v>
      </c>
      <c r="AW259" s="665">
        <v>10.40847193039308</v>
      </c>
      <c r="AX259" s="285">
        <f>INDEX(Калькулятор!$H$62:$BF$62,MATCH(AS259,Калькулятор!$H$41:$BF$41,0))</f>
        <v>503.6733508466217</v>
      </c>
      <c r="AY259" s="672">
        <v>15919.720667464926</v>
      </c>
      <c r="AZ259" s="672">
        <v>12305.374819205128</v>
      </c>
      <c r="BA259" s="673">
        <f t="shared" si="51"/>
        <v>28225.095486670056</v>
      </c>
      <c r="BB259" s="3" t="str">
        <f t="shared" si="59"/>
        <v>Wtherm</v>
      </c>
      <c r="BC259" s="4" t="s">
        <v>7</v>
      </c>
      <c r="BD259" s="16" t="s">
        <v>79</v>
      </c>
      <c r="BE259" s="4" t="s">
        <v>7</v>
      </c>
      <c r="BF259" s="4">
        <v>140</v>
      </c>
      <c r="BG259" s="4" t="s">
        <v>7</v>
      </c>
      <c r="BH259" s="4">
        <v>420</v>
      </c>
      <c r="BI259" s="4" t="s">
        <v>7</v>
      </c>
      <c r="BJ259" s="6">
        <v>850</v>
      </c>
      <c r="BK259" s="4" t="s">
        <v>7</v>
      </c>
      <c r="BL259" s="4">
        <v>8</v>
      </c>
      <c r="BM259" s="14" t="s">
        <v>12</v>
      </c>
      <c r="BN259" s="665">
        <v>12.487826432291808</v>
      </c>
      <c r="BO259" s="285">
        <f>INDEX(Калькулятор!$H$69:$BF$69,MATCH(BJ259,Калькулятор!$H$41:$BF$41,0))</f>
        <v>682.39618612858487</v>
      </c>
      <c r="BP259" s="672">
        <v>23293.79602094341</v>
      </c>
      <c r="BQ259" s="672">
        <v>12305.374819205128</v>
      </c>
      <c r="BR259" s="673">
        <f t="shared" si="52"/>
        <v>35599.170840148538</v>
      </c>
      <c r="BS259" s="3" t="str">
        <f t="shared" si="60"/>
        <v>Wtherm</v>
      </c>
      <c r="BT259" s="4" t="s">
        <v>7</v>
      </c>
      <c r="BU259" s="16" t="s">
        <v>79</v>
      </c>
      <c r="BV259" s="4" t="s">
        <v>7</v>
      </c>
      <c r="BW259" s="4">
        <v>180</v>
      </c>
      <c r="BX259" s="4" t="s">
        <v>7</v>
      </c>
      <c r="BY259" s="4">
        <v>420</v>
      </c>
      <c r="BZ259" s="4" t="s">
        <v>7</v>
      </c>
      <c r="CA259" s="6">
        <v>850</v>
      </c>
      <c r="CB259" s="4" t="s">
        <v>7</v>
      </c>
      <c r="CC259" s="4">
        <v>8</v>
      </c>
      <c r="CD259" s="14" t="s">
        <v>12</v>
      </c>
      <c r="CE259" s="665">
        <v>13.334209664291805</v>
      </c>
      <c r="CF259" s="285">
        <f>INDEX(Калькулятор!$H$83:$BF$83,MATCH(CA259,Калькулятор!$H$41:$BF$41,0))</f>
        <v>781.39666909024493</v>
      </c>
      <c r="CG259" s="672">
        <v>24387.787939227772</v>
      </c>
      <c r="CH259" s="672">
        <v>12305.374819205128</v>
      </c>
      <c r="CI259" s="673">
        <f t="shared" si="53"/>
        <v>36693.162758432896</v>
      </c>
    </row>
    <row r="260" spans="2:87" ht="16.5" thickBot="1" x14ac:dyDescent="0.3">
      <c r="B260" s="846"/>
      <c r="C260" s="3" t="str">
        <f t="shared" si="56"/>
        <v>Wtherm</v>
      </c>
      <c r="D260" s="4" t="s">
        <v>7</v>
      </c>
      <c r="E260" s="16" t="s">
        <v>79</v>
      </c>
      <c r="F260" s="4" t="s">
        <v>7</v>
      </c>
      <c r="G260" s="4">
        <v>75</v>
      </c>
      <c r="H260" s="4" t="s">
        <v>7</v>
      </c>
      <c r="I260" s="4">
        <v>420</v>
      </c>
      <c r="J260" s="4" t="s">
        <v>7</v>
      </c>
      <c r="K260" s="6">
        <v>900</v>
      </c>
      <c r="L260" s="4" t="s">
        <v>7</v>
      </c>
      <c r="M260" s="4">
        <v>4</v>
      </c>
      <c r="N260" s="15" t="s">
        <v>8</v>
      </c>
      <c r="O260" s="665">
        <v>10.138585152554191</v>
      </c>
      <c r="P260" s="285">
        <f>INDEX(Калькулятор!$H$48:$BF$48,MATCH(K260,Калькулятор!$H$41:$BF$41,0))</f>
        <v>326.66976088295996</v>
      </c>
      <c r="Q260" s="672">
        <v>15707.390038505429</v>
      </c>
      <c r="R260" s="672">
        <v>12946.393632923078</v>
      </c>
      <c r="S260" s="673">
        <f t="shared" si="50"/>
        <v>28653.783671428508</v>
      </c>
      <c r="T260" s="3" t="str">
        <f t="shared" si="57"/>
        <v>Wtherm</v>
      </c>
      <c r="U260" s="4" t="s">
        <v>7</v>
      </c>
      <c r="V260" s="16" t="s">
        <v>79</v>
      </c>
      <c r="W260" s="4" t="s">
        <v>7</v>
      </c>
      <c r="X260" s="4">
        <v>90</v>
      </c>
      <c r="Y260" s="4" t="s">
        <v>7</v>
      </c>
      <c r="Z260" s="4">
        <v>420</v>
      </c>
      <c r="AA260" s="4" t="s">
        <v>7</v>
      </c>
      <c r="AB260" s="6">
        <v>900</v>
      </c>
      <c r="AC260" s="4" t="s">
        <v>7</v>
      </c>
      <c r="AD260" s="4">
        <v>4</v>
      </c>
      <c r="AE260" s="15" t="s">
        <v>8</v>
      </c>
      <c r="AF260" s="665">
        <v>10.465493064554188</v>
      </c>
      <c r="AG260" s="285">
        <f>INDEX(Калькулятор!$H$55:$BF$55,MATCH(AB260,Калькулятор!$H$41:$BF$41,0))</f>
        <v>459.57329289300003</v>
      </c>
      <c r="AH260" s="672">
        <v>16118.244760724565</v>
      </c>
      <c r="AI260" s="672">
        <v>12946.393632923078</v>
      </c>
      <c r="AJ260" s="673">
        <f t="shared" si="55"/>
        <v>29064.638393647641</v>
      </c>
      <c r="AK260" s="3" t="str">
        <f t="shared" si="58"/>
        <v>Wtherm</v>
      </c>
      <c r="AL260" s="4" t="s">
        <v>7</v>
      </c>
      <c r="AM260" s="16" t="s">
        <v>79</v>
      </c>
      <c r="AN260" s="4" t="s">
        <v>7</v>
      </c>
      <c r="AO260" s="4">
        <v>110</v>
      </c>
      <c r="AP260" s="4" t="s">
        <v>7</v>
      </c>
      <c r="AQ260" s="4">
        <v>420</v>
      </c>
      <c r="AR260" s="4" t="s">
        <v>7</v>
      </c>
      <c r="AS260" s="6">
        <v>900</v>
      </c>
      <c r="AT260" s="4" t="s">
        <v>7</v>
      </c>
      <c r="AU260" s="4">
        <v>4</v>
      </c>
      <c r="AV260" s="15" t="s">
        <v>8</v>
      </c>
      <c r="AW260" s="665">
        <v>10.90137028055419</v>
      </c>
      <c r="AX260" s="285">
        <f>INDEX(Калькулятор!$H$62:$BF$62,MATCH(AS260,Калькулятор!$H$41:$BF$41,0))</f>
        <v>554.04068593128386</v>
      </c>
      <c r="AY260" s="672">
        <v>16696.238557016746</v>
      </c>
      <c r="AZ260" s="672">
        <v>12946.393632923078</v>
      </c>
      <c r="BA260" s="673">
        <f t="shared" si="51"/>
        <v>29642.632189939824</v>
      </c>
      <c r="BB260" s="3" t="str">
        <f t="shared" si="59"/>
        <v>Wtherm</v>
      </c>
      <c r="BC260" s="4" t="s">
        <v>7</v>
      </c>
      <c r="BD260" s="16" t="s">
        <v>79</v>
      </c>
      <c r="BE260" s="4" t="s">
        <v>7</v>
      </c>
      <c r="BF260" s="4">
        <v>140</v>
      </c>
      <c r="BG260" s="4" t="s">
        <v>7</v>
      </c>
      <c r="BH260" s="4">
        <v>420</v>
      </c>
      <c r="BI260" s="4" t="s">
        <v>7</v>
      </c>
      <c r="BJ260" s="6">
        <v>900</v>
      </c>
      <c r="BK260" s="4" t="s">
        <v>7</v>
      </c>
      <c r="BL260" s="4">
        <v>8</v>
      </c>
      <c r="BM260" s="14" t="s">
        <v>12</v>
      </c>
      <c r="BN260" s="665">
        <v>13.111493529603763</v>
      </c>
      <c r="BO260" s="285">
        <f>INDEX(Калькулятор!$H$69:$BF$69,MATCH(BJ260,Калькулятор!$H$41:$BF$41,0))</f>
        <v>750.63580474144339</v>
      </c>
      <c r="BP260" s="672">
        <v>24592.348917013707</v>
      </c>
      <c r="BQ260" s="672">
        <v>12946.393632923078</v>
      </c>
      <c r="BR260" s="673">
        <f t="shared" si="52"/>
        <v>37538.742549936782</v>
      </c>
      <c r="BS260" s="3" t="str">
        <f t="shared" si="60"/>
        <v>Wtherm</v>
      </c>
      <c r="BT260" s="4" t="s">
        <v>7</v>
      </c>
      <c r="BU260" s="16" t="s">
        <v>79</v>
      </c>
      <c r="BV260" s="4" t="s">
        <v>7</v>
      </c>
      <c r="BW260" s="4">
        <v>180</v>
      </c>
      <c r="BX260" s="4" t="s">
        <v>7</v>
      </c>
      <c r="BY260" s="4">
        <v>420</v>
      </c>
      <c r="BZ260" s="4" t="s">
        <v>7</v>
      </c>
      <c r="CA260" s="6">
        <v>900</v>
      </c>
      <c r="CB260" s="4" t="s">
        <v>7</v>
      </c>
      <c r="CC260" s="4">
        <v>8</v>
      </c>
      <c r="CD260" s="14" t="s">
        <v>12</v>
      </c>
      <c r="CE260" s="665">
        <v>13.983247961603762</v>
      </c>
      <c r="CF260" s="285">
        <f>INDEX(Калькулятор!$H$83:$BF$83,MATCH(CA260,Калькулятор!$H$41:$BF$41,0))</f>
        <v>859.53633599926945</v>
      </c>
      <c r="CG260" s="672">
        <v>25718.14900959807</v>
      </c>
      <c r="CH260" s="672">
        <v>12946.393632923078</v>
      </c>
      <c r="CI260" s="673">
        <f t="shared" si="53"/>
        <v>38664.542642521148</v>
      </c>
    </row>
    <row r="261" spans="2:87" ht="16.5" thickBot="1" x14ac:dyDescent="0.3">
      <c r="B261" s="846"/>
      <c r="C261" s="3" t="str">
        <f t="shared" si="56"/>
        <v>Wtherm</v>
      </c>
      <c r="D261" s="4" t="s">
        <v>7</v>
      </c>
      <c r="E261" s="16" t="s">
        <v>79</v>
      </c>
      <c r="F261" s="4" t="s">
        <v>7</v>
      </c>
      <c r="G261" s="4">
        <v>75</v>
      </c>
      <c r="H261" s="4" t="s">
        <v>7</v>
      </c>
      <c r="I261" s="4">
        <v>420</v>
      </c>
      <c r="J261" s="4" t="s">
        <v>7</v>
      </c>
      <c r="K261" s="6">
        <v>950</v>
      </c>
      <c r="L261" s="4" t="s">
        <v>7</v>
      </c>
      <c r="M261" s="4">
        <v>4</v>
      </c>
      <c r="N261" s="15" t="s">
        <v>8</v>
      </c>
      <c r="O261" s="665">
        <v>10.609283702715297</v>
      </c>
      <c r="P261" s="285">
        <f>INDEX(Калькулятор!$H$48:$BF$48,MATCH(K261,Калькулятор!$H$41:$BF$41,0))</f>
        <v>356.36701187231989</v>
      </c>
      <c r="Q261" s="672">
        <v>16456.075775544752</v>
      </c>
      <c r="R261" s="672">
        <v>13587.412446641025</v>
      </c>
      <c r="S261" s="673">
        <f t="shared" si="50"/>
        <v>30043.488222185777</v>
      </c>
      <c r="T261" s="3" t="str">
        <f t="shared" si="57"/>
        <v>Wtherm</v>
      </c>
      <c r="U261" s="4" t="s">
        <v>7</v>
      </c>
      <c r="V261" s="16" t="s">
        <v>79</v>
      </c>
      <c r="W261" s="4" t="s">
        <v>7</v>
      </c>
      <c r="X261" s="4">
        <v>90</v>
      </c>
      <c r="Y261" s="4" t="s">
        <v>7</v>
      </c>
      <c r="Z261" s="4">
        <v>420</v>
      </c>
      <c r="AA261" s="4" t="s">
        <v>7</v>
      </c>
      <c r="AB261" s="6">
        <v>950</v>
      </c>
      <c r="AC261" s="4" t="s">
        <v>7</v>
      </c>
      <c r="AD261" s="4">
        <v>4</v>
      </c>
      <c r="AE261" s="15" t="s">
        <v>8</v>
      </c>
      <c r="AF261" s="665">
        <v>10.945705814715296</v>
      </c>
      <c r="AG261" s="285">
        <f>INDEX(Калькулятор!$H$55:$BF$55,MATCH(AB261,Калькулятор!$H$41:$BF$41,0))</f>
        <v>501.35268315599996</v>
      </c>
      <c r="AH261" s="672">
        <v>16878.858563126389</v>
      </c>
      <c r="AI261" s="672">
        <v>13587.412446641025</v>
      </c>
      <c r="AJ261" s="673">
        <f t="shared" si="55"/>
        <v>30466.271009767413</v>
      </c>
      <c r="AK261" s="3" t="str">
        <f t="shared" si="58"/>
        <v>Wtherm</v>
      </c>
      <c r="AL261" s="4" t="s">
        <v>7</v>
      </c>
      <c r="AM261" s="16" t="s">
        <v>79</v>
      </c>
      <c r="AN261" s="4" t="s">
        <v>7</v>
      </c>
      <c r="AO261" s="4">
        <v>110</v>
      </c>
      <c r="AP261" s="4" t="s">
        <v>7</v>
      </c>
      <c r="AQ261" s="4">
        <v>420</v>
      </c>
      <c r="AR261" s="4" t="s">
        <v>7</v>
      </c>
      <c r="AS261" s="6">
        <v>950</v>
      </c>
      <c r="AT261" s="4" t="s">
        <v>7</v>
      </c>
      <c r="AU261" s="4">
        <v>4</v>
      </c>
      <c r="AV261" s="15" t="s">
        <v>8</v>
      </c>
      <c r="AW261" s="665">
        <v>11.394268630715297</v>
      </c>
      <c r="AX261" s="285">
        <f>INDEX(Калькулятор!$H$62:$BF$62,MATCH(AS261,Калькулятор!$H$41:$BF$41,0))</f>
        <v>604.40802101594602</v>
      </c>
      <c r="AY261" s="672">
        <v>17472.756446568572</v>
      </c>
      <c r="AZ261" s="672">
        <v>13587.412446641025</v>
      </c>
      <c r="BA261" s="673">
        <f t="shared" si="51"/>
        <v>31060.168893209597</v>
      </c>
      <c r="BB261" s="3" t="str">
        <f t="shared" si="59"/>
        <v>Wtherm</v>
      </c>
      <c r="BC261" s="4" t="s">
        <v>7</v>
      </c>
      <c r="BD261" s="16" t="s">
        <v>79</v>
      </c>
      <c r="BE261" s="4" t="s">
        <v>7</v>
      </c>
      <c r="BF261" s="4">
        <v>140</v>
      </c>
      <c r="BG261" s="4" t="s">
        <v>7</v>
      </c>
      <c r="BH261" s="4">
        <v>420</v>
      </c>
      <c r="BI261" s="4" t="s">
        <v>7</v>
      </c>
      <c r="BJ261" s="6">
        <v>950</v>
      </c>
      <c r="BK261" s="4" t="s">
        <v>7</v>
      </c>
      <c r="BL261" s="4">
        <v>8</v>
      </c>
      <c r="BM261" s="14" t="s">
        <v>12</v>
      </c>
      <c r="BN261" s="665">
        <v>13.735160626915723</v>
      </c>
      <c r="BO261" s="285">
        <f>INDEX(Калькулятор!$H$69:$BF$69,MATCH(BJ261,Калькулятор!$H$41:$BF$41,0))</f>
        <v>818.8754233543018</v>
      </c>
      <c r="BP261" s="672">
        <v>25890.90181308402</v>
      </c>
      <c r="BQ261" s="672">
        <v>13587.412446641025</v>
      </c>
      <c r="BR261" s="673">
        <f t="shared" si="52"/>
        <v>39478.314259725041</v>
      </c>
      <c r="BS261" s="3" t="str">
        <f t="shared" si="60"/>
        <v>Wtherm</v>
      </c>
      <c r="BT261" s="4" t="s">
        <v>7</v>
      </c>
      <c r="BU261" s="16" t="s">
        <v>79</v>
      </c>
      <c r="BV261" s="4" t="s">
        <v>7</v>
      </c>
      <c r="BW261" s="4">
        <v>180</v>
      </c>
      <c r="BX261" s="4" t="s">
        <v>7</v>
      </c>
      <c r="BY261" s="4">
        <v>420</v>
      </c>
      <c r="BZ261" s="4" t="s">
        <v>7</v>
      </c>
      <c r="CA261" s="6">
        <v>950</v>
      </c>
      <c r="CB261" s="4" t="s">
        <v>7</v>
      </c>
      <c r="CC261" s="4">
        <v>8</v>
      </c>
      <c r="CD261" s="14" t="s">
        <v>12</v>
      </c>
      <c r="CE261" s="665">
        <v>14.632286258915721</v>
      </c>
      <c r="CF261" s="285">
        <f>INDEX(Калькулятор!$H$83:$BF$83,MATCH(CA261,Калькулятор!$H$41:$BF$41,0))</f>
        <v>937.67600290829387</v>
      </c>
      <c r="CG261" s="672">
        <v>27048.510079968379</v>
      </c>
      <c r="CH261" s="672">
        <v>13587.412446641025</v>
      </c>
      <c r="CI261" s="673">
        <f t="shared" si="53"/>
        <v>40635.9225266094</v>
      </c>
    </row>
    <row r="262" spans="2:87" ht="16.5" thickBot="1" x14ac:dyDescent="0.3">
      <c r="B262" s="846"/>
      <c r="C262" s="3" t="str">
        <f t="shared" si="56"/>
        <v>Wtherm</v>
      </c>
      <c r="D262" s="4" t="s">
        <v>7</v>
      </c>
      <c r="E262" s="16" t="s">
        <v>79</v>
      </c>
      <c r="F262" s="4" t="s">
        <v>7</v>
      </c>
      <c r="G262" s="4">
        <v>75</v>
      </c>
      <c r="H262" s="4" t="s">
        <v>7</v>
      </c>
      <c r="I262" s="4">
        <v>420</v>
      </c>
      <c r="J262" s="4" t="s">
        <v>7</v>
      </c>
      <c r="K262" s="6">
        <v>1000</v>
      </c>
      <c r="L262" s="4" t="s">
        <v>7</v>
      </c>
      <c r="M262" s="4">
        <v>4</v>
      </c>
      <c r="N262" s="15" t="s">
        <v>8</v>
      </c>
      <c r="O262" s="665">
        <v>11.111090252876405</v>
      </c>
      <c r="P262" s="285">
        <f>INDEX(Калькулятор!$H$48:$BF$48,MATCH(K262,Калькулятор!$H$41:$BF$41,0))</f>
        <v>386.06426286167994</v>
      </c>
      <c r="Q262" s="672">
        <v>17216.647452584075</v>
      </c>
      <c r="R262" s="672">
        <v>14458.431260358975</v>
      </c>
      <c r="S262" s="673">
        <f t="shared" si="50"/>
        <v>31675.07871294305</v>
      </c>
      <c r="T262" s="3" t="str">
        <f t="shared" si="57"/>
        <v>Wtherm</v>
      </c>
      <c r="U262" s="4" t="s">
        <v>7</v>
      </c>
      <c r="V262" s="16" t="s">
        <v>79</v>
      </c>
      <c r="W262" s="4" t="s">
        <v>7</v>
      </c>
      <c r="X262" s="4">
        <v>90</v>
      </c>
      <c r="Y262" s="4" t="s">
        <v>7</v>
      </c>
      <c r="Z262" s="4">
        <v>420</v>
      </c>
      <c r="AA262" s="4" t="s">
        <v>7</v>
      </c>
      <c r="AB262" s="6">
        <v>1000</v>
      </c>
      <c r="AC262" s="4" t="s">
        <v>7</v>
      </c>
      <c r="AD262" s="4">
        <v>4</v>
      </c>
      <c r="AE262" s="15" t="s">
        <v>8</v>
      </c>
      <c r="AF262" s="665">
        <v>11.457026564876404</v>
      </c>
      <c r="AG262" s="285">
        <f>INDEX(Калькулятор!$H$55:$BF$55,MATCH(AB262,Калькулятор!$H$41:$BF$41,0))</f>
        <v>543.13207341899999</v>
      </c>
      <c r="AH262" s="672">
        <v>17651.718485528207</v>
      </c>
      <c r="AI262" s="672">
        <v>14458.431260358975</v>
      </c>
      <c r="AJ262" s="673">
        <f t="shared" si="55"/>
        <v>32110.149745887182</v>
      </c>
      <c r="AK262" s="3" t="str">
        <f t="shared" si="58"/>
        <v>Wtherm</v>
      </c>
      <c r="AL262" s="4" t="s">
        <v>7</v>
      </c>
      <c r="AM262" s="16" t="s">
        <v>79</v>
      </c>
      <c r="AN262" s="4" t="s">
        <v>7</v>
      </c>
      <c r="AO262" s="4">
        <v>110</v>
      </c>
      <c r="AP262" s="4" t="s">
        <v>7</v>
      </c>
      <c r="AQ262" s="4">
        <v>420</v>
      </c>
      <c r="AR262" s="4" t="s">
        <v>7</v>
      </c>
      <c r="AS262" s="6">
        <v>1000</v>
      </c>
      <c r="AT262" s="4" t="s">
        <v>7</v>
      </c>
      <c r="AU262" s="4">
        <v>4</v>
      </c>
      <c r="AV262" s="15" t="s">
        <v>8</v>
      </c>
      <c r="AW262" s="665">
        <v>11.918274980876401</v>
      </c>
      <c r="AX262" s="285">
        <f>INDEX(Калькулятор!$H$62:$BF$62,MATCH(AS262,Калькулятор!$H$41:$BF$41,0))</f>
        <v>654.77535610060818</v>
      </c>
      <c r="AY262" s="672">
        <v>18262.000696120391</v>
      </c>
      <c r="AZ262" s="672">
        <v>14458.431260358975</v>
      </c>
      <c r="BA262" s="673">
        <f t="shared" si="51"/>
        <v>32720.431956479366</v>
      </c>
      <c r="BB262" s="3" t="str">
        <f t="shared" si="59"/>
        <v>Wtherm</v>
      </c>
      <c r="BC262" s="4" t="s">
        <v>7</v>
      </c>
      <c r="BD262" s="16" t="s">
        <v>79</v>
      </c>
      <c r="BE262" s="4" t="s">
        <v>7</v>
      </c>
      <c r="BF262" s="4">
        <v>140</v>
      </c>
      <c r="BG262" s="4" t="s">
        <v>7</v>
      </c>
      <c r="BH262" s="4">
        <v>420</v>
      </c>
      <c r="BI262" s="4" t="s">
        <v>7</v>
      </c>
      <c r="BJ262" s="6">
        <v>1000</v>
      </c>
      <c r="BK262" s="4" t="s">
        <v>7</v>
      </c>
      <c r="BL262" s="4">
        <v>8</v>
      </c>
      <c r="BM262" s="14" t="s">
        <v>12</v>
      </c>
      <c r="BN262" s="665">
        <v>14.38993572422768</v>
      </c>
      <c r="BO262" s="285">
        <f>INDEX(Калькулятор!$H$69:$BF$69,MATCH(BJ262,Калькулятор!$H$41:$BF$41,0))</f>
        <v>887.11504196716032</v>
      </c>
      <c r="BP262" s="672">
        <v>27202.901429154317</v>
      </c>
      <c r="BQ262" s="672">
        <v>14458.431260358975</v>
      </c>
      <c r="BR262" s="673">
        <f t="shared" si="52"/>
        <v>41661.332689513292</v>
      </c>
      <c r="BS262" s="3" t="str">
        <f t="shared" si="60"/>
        <v>Wtherm</v>
      </c>
      <c r="BT262" s="4" t="s">
        <v>7</v>
      </c>
      <c r="BU262" s="16" t="s">
        <v>79</v>
      </c>
      <c r="BV262" s="4" t="s">
        <v>7</v>
      </c>
      <c r="BW262" s="4">
        <v>180</v>
      </c>
      <c r="BX262" s="4" t="s">
        <v>7</v>
      </c>
      <c r="BY262" s="4">
        <v>420</v>
      </c>
      <c r="BZ262" s="4" t="s">
        <v>7</v>
      </c>
      <c r="CA262" s="6">
        <v>1000</v>
      </c>
      <c r="CB262" s="4" t="s">
        <v>7</v>
      </c>
      <c r="CC262" s="4">
        <v>8</v>
      </c>
      <c r="CD262" s="14" t="s">
        <v>12</v>
      </c>
      <c r="CE262" s="665">
        <v>15.31243255622768</v>
      </c>
      <c r="CF262" s="285">
        <f>INDEX(Калькулятор!$H$83:$BF$83,MATCH(CA262,Калькулятор!$H$41:$BF$41,0))</f>
        <v>1015.8156698173184</v>
      </c>
      <c r="CG262" s="672">
        <v>28393.278350338682</v>
      </c>
      <c r="CH262" s="672">
        <v>14458.431260358975</v>
      </c>
      <c r="CI262" s="673">
        <f t="shared" si="53"/>
        <v>42851.709610697653</v>
      </c>
    </row>
    <row r="263" spans="2:87" ht="16.5" thickBot="1" x14ac:dyDescent="0.3">
      <c r="B263" s="846"/>
      <c r="C263" s="3" t="str">
        <f t="shared" si="56"/>
        <v>Wtherm</v>
      </c>
      <c r="D263" s="4" t="s">
        <v>7</v>
      </c>
      <c r="E263" s="16" t="s">
        <v>79</v>
      </c>
      <c r="F263" s="4" t="s">
        <v>7</v>
      </c>
      <c r="G263" s="4">
        <v>75</v>
      </c>
      <c r="H263" s="4" t="s">
        <v>7</v>
      </c>
      <c r="I263" s="4">
        <v>420</v>
      </c>
      <c r="J263" s="4" t="s">
        <v>7</v>
      </c>
      <c r="K263" s="6">
        <v>1050</v>
      </c>
      <c r="L263" s="4" t="s">
        <v>7</v>
      </c>
      <c r="M263" s="4">
        <v>4</v>
      </c>
      <c r="N263" s="15" t="s">
        <v>8</v>
      </c>
      <c r="O263" s="665">
        <v>11.581788803037512</v>
      </c>
      <c r="P263" s="285">
        <f>INDEX(Калькулятор!$H$48:$BF$48,MATCH(K263,Калькулятор!$H$41:$BF$41,0))</f>
        <v>415.76151385103987</v>
      </c>
      <c r="Q263" s="672">
        <v>17965.333189623394</v>
      </c>
      <c r="R263" s="672">
        <v>15099.450074076927</v>
      </c>
      <c r="S263" s="673">
        <f t="shared" si="50"/>
        <v>33064.783263700323</v>
      </c>
      <c r="T263" s="3" t="str">
        <f t="shared" si="57"/>
        <v>Wtherm</v>
      </c>
      <c r="U263" s="4" t="s">
        <v>7</v>
      </c>
      <c r="V263" s="16" t="s">
        <v>79</v>
      </c>
      <c r="W263" s="4" t="s">
        <v>7</v>
      </c>
      <c r="X263" s="4">
        <v>90</v>
      </c>
      <c r="Y263" s="4" t="s">
        <v>7</v>
      </c>
      <c r="Z263" s="4">
        <v>420</v>
      </c>
      <c r="AA263" s="4" t="s">
        <v>7</v>
      </c>
      <c r="AB263" s="6">
        <v>1050</v>
      </c>
      <c r="AC263" s="4" t="s">
        <v>7</v>
      </c>
      <c r="AD263" s="4">
        <v>4</v>
      </c>
      <c r="AE263" s="15" t="s">
        <v>8</v>
      </c>
      <c r="AF263" s="665">
        <v>11.937239315037511</v>
      </c>
      <c r="AG263" s="285">
        <f>INDEX(Калькулятор!$H$55:$BF$55,MATCH(AB263,Калькулятор!$H$41:$BF$41,0))</f>
        <v>584.91146368199998</v>
      </c>
      <c r="AH263" s="672">
        <v>18412.332287930029</v>
      </c>
      <c r="AI263" s="672">
        <v>15099.450074076927</v>
      </c>
      <c r="AJ263" s="673">
        <f t="shared" si="55"/>
        <v>33511.782362006954</v>
      </c>
      <c r="AK263" s="3" t="str">
        <f t="shared" si="58"/>
        <v>Wtherm</v>
      </c>
      <c r="AL263" s="4" t="s">
        <v>7</v>
      </c>
      <c r="AM263" s="16" t="s">
        <v>79</v>
      </c>
      <c r="AN263" s="4" t="s">
        <v>7</v>
      </c>
      <c r="AO263" s="4">
        <v>110</v>
      </c>
      <c r="AP263" s="4" t="s">
        <v>7</v>
      </c>
      <c r="AQ263" s="4">
        <v>420</v>
      </c>
      <c r="AR263" s="4" t="s">
        <v>7</v>
      </c>
      <c r="AS263" s="6">
        <v>1050</v>
      </c>
      <c r="AT263" s="4" t="s">
        <v>7</v>
      </c>
      <c r="AU263" s="4">
        <v>4</v>
      </c>
      <c r="AV263" s="15" t="s">
        <v>8</v>
      </c>
      <c r="AW263" s="665">
        <v>12.41117333103751</v>
      </c>
      <c r="AX263" s="285">
        <f>INDEX(Калькулятор!$H$62:$BF$62,MATCH(AS263,Калькулятор!$H$41:$BF$41,0))</f>
        <v>705.14269118527034</v>
      </c>
      <c r="AY263" s="672">
        <v>19038.518585672209</v>
      </c>
      <c r="AZ263" s="672">
        <v>15099.450074076927</v>
      </c>
      <c r="BA263" s="673">
        <f t="shared" si="51"/>
        <v>34137.968659749138</v>
      </c>
      <c r="BB263" s="3" t="str">
        <f t="shared" si="59"/>
        <v>Wtherm</v>
      </c>
      <c r="BC263" s="4" t="s">
        <v>7</v>
      </c>
      <c r="BD263" s="16" t="s">
        <v>79</v>
      </c>
      <c r="BE263" s="4" t="s">
        <v>7</v>
      </c>
      <c r="BF263" s="4">
        <v>140</v>
      </c>
      <c r="BG263" s="4" t="s">
        <v>7</v>
      </c>
      <c r="BH263" s="4">
        <v>420</v>
      </c>
      <c r="BI263" s="4" t="s">
        <v>7</v>
      </c>
      <c r="BJ263" s="6">
        <v>1050</v>
      </c>
      <c r="BK263" s="4" t="s">
        <v>7</v>
      </c>
      <c r="BL263" s="4">
        <v>8</v>
      </c>
      <c r="BM263" s="14" t="s">
        <v>12</v>
      </c>
      <c r="BN263" s="665">
        <v>15.01360282153964</v>
      </c>
      <c r="BO263" s="285">
        <f>INDEX(Калькулятор!$H$69:$BF$69,MATCH(BJ263,Калькулятор!$H$41:$BF$41,0))</f>
        <v>955.35466058001873</v>
      </c>
      <c r="BP263" s="672">
        <v>28501.454325224629</v>
      </c>
      <c r="BQ263" s="672">
        <v>15099.450074076927</v>
      </c>
      <c r="BR263" s="673">
        <f t="shared" si="52"/>
        <v>43600.904399301558</v>
      </c>
      <c r="BS263" s="3" t="str">
        <f t="shared" si="60"/>
        <v>Wtherm</v>
      </c>
      <c r="BT263" s="4" t="s">
        <v>7</v>
      </c>
      <c r="BU263" s="16" t="s">
        <v>79</v>
      </c>
      <c r="BV263" s="4" t="s">
        <v>7</v>
      </c>
      <c r="BW263" s="4">
        <v>180</v>
      </c>
      <c r="BX263" s="4" t="s">
        <v>7</v>
      </c>
      <c r="BY263" s="4">
        <v>420</v>
      </c>
      <c r="BZ263" s="4" t="s">
        <v>7</v>
      </c>
      <c r="CA263" s="6">
        <v>1050</v>
      </c>
      <c r="CB263" s="4" t="s">
        <v>7</v>
      </c>
      <c r="CC263" s="4">
        <v>8</v>
      </c>
      <c r="CD263" s="14" t="s">
        <v>12</v>
      </c>
      <c r="CE263" s="665">
        <v>15.961470853539636</v>
      </c>
      <c r="CF263" s="285">
        <f>INDEX(Калькулятор!$H$83:$BF$83,MATCH(CA263,Калькулятор!$H$41:$BF$41,0))</f>
        <v>1093.9553367263429</v>
      </c>
      <c r="CG263" s="672">
        <v>29723.639420708987</v>
      </c>
      <c r="CH263" s="672">
        <v>15099.450074076927</v>
      </c>
      <c r="CI263" s="673">
        <f t="shared" si="53"/>
        <v>44823.089494785912</v>
      </c>
    </row>
    <row r="264" spans="2:87" ht="16.5" thickBot="1" x14ac:dyDescent="0.3">
      <c r="B264" s="846"/>
      <c r="C264" s="3" t="str">
        <f t="shared" si="56"/>
        <v>Wtherm</v>
      </c>
      <c r="D264" s="7" t="s">
        <v>7</v>
      </c>
      <c r="E264" s="16" t="s">
        <v>79</v>
      </c>
      <c r="F264" s="7" t="s">
        <v>7</v>
      </c>
      <c r="G264" s="4">
        <v>75</v>
      </c>
      <c r="H264" s="7" t="s">
        <v>7</v>
      </c>
      <c r="I264" s="4">
        <v>420</v>
      </c>
      <c r="J264" s="7" t="s">
        <v>7</v>
      </c>
      <c r="K264" s="6">
        <v>1100</v>
      </c>
      <c r="L264" s="7" t="s">
        <v>7</v>
      </c>
      <c r="M264" s="4">
        <v>4</v>
      </c>
      <c r="N264" s="15" t="s">
        <v>8</v>
      </c>
      <c r="O264" s="665">
        <v>12.05248735319862</v>
      </c>
      <c r="P264" s="285">
        <f>INDEX(Калькулятор!$H$48:$BF$48,MATCH(K264,Калькулятор!$H$41:$BF$41,0))</f>
        <v>445.45876484039991</v>
      </c>
      <c r="Q264" s="672">
        <v>18714.018926662713</v>
      </c>
      <c r="R264" s="672">
        <v>15740.46888779487</v>
      </c>
      <c r="S264" s="673">
        <f t="shared" si="50"/>
        <v>34454.487814457585</v>
      </c>
      <c r="T264" s="3" t="str">
        <f t="shared" si="57"/>
        <v>Wtherm</v>
      </c>
      <c r="U264" s="7" t="s">
        <v>7</v>
      </c>
      <c r="V264" s="16" t="s">
        <v>79</v>
      </c>
      <c r="W264" s="7" t="s">
        <v>7</v>
      </c>
      <c r="X264" s="4">
        <v>90</v>
      </c>
      <c r="Y264" s="7" t="s">
        <v>7</v>
      </c>
      <c r="Z264" s="4">
        <v>420</v>
      </c>
      <c r="AA264" s="7" t="s">
        <v>7</v>
      </c>
      <c r="AB264" s="6">
        <v>1100</v>
      </c>
      <c r="AC264" s="7" t="s">
        <v>7</v>
      </c>
      <c r="AD264" s="4">
        <v>4</v>
      </c>
      <c r="AE264" s="15" t="s">
        <v>8</v>
      </c>
      <c r="AF264" s="665">
        <v>12.417452065198619</v>
      </c>
      <c r="AG264" s="285">
        <f>INDEX(Калькулятор!$H$55:$BF$55,MATCH(AB264,Калькулятор!$H$41:$BF$41,0))</f>
        <v>626.69085394499996</v>
      </c>
      <c r="AH264" s="672">
        <v>19172.94609033185</v>
      </c>
      <c r="AI264" s="672">
        <v>15740.46888779487</v>
      </c>
      <c r="AJ264" s="673">
        <f t="shared" si="55"/>
        <v>34913.414978126719</v>
      </c>
      <c r="AK264" s="3" t="str">
        <f t="shared" si="58"/>
        <v>Wtherm</v>
      </c>
      <c r="AL264" s="7" t="s">
        <v>7</v>
      </c>
      <c r="AM264" s="16" t="s">
        <v>79</v>
      </c>
      <c r="AN264" s="7" t="s">
        <v>7</v>
      </c>
      <c r="AO264" s="4">
        <v>110</v>
      </c>
      <c r="AP264" s="7" t="s">
        <v>7</v>
      </c>
      <c r="AQ264" s="4">
        <v>420</v>
      </c>
      <c r="AR264" s="7" t="s">
        <v>7</v>
      </c>
      <c r="AS264" s="6">
        <v>1100</v>
      </c>
      <c r="AT264" s="7" t="s">
        <v>7</v>
      </c>
      <c r="AU264" s="4">
        <v>4</v>
      </c>
      <c r="AV264" s="15" t="s">
        <v>8</v>
      </c>
      <c r="AW264" s="665">
        <v>12.904071681198619</v>
      </c>
      <c r="AX264" s="285">
        <f>INDEX(Калькулятор!$H$62:$BF$62,MATCH(AS264,Калькулятор!$H$41:$BF$41,0))</f>
        <v>755.5100262699325</v>
      </c>
      <c r="AY264" s="672">
        <v>19815.036475224035</v>
      </c>
      <c r="AZ264" s="672">
        <v>15740.46888779487</v>
      </c>
      <c r="BA264" s="673">
        <f t="shared" si="51"/>
        <v>35555.505363018907</v>
      </c>
      <c r="BB264" s="3" t="str">
        <f t="shared" si="59"/>
        <v>Wtherm</v>
      </c>
      <c r="BC264" s="7" t="s">
        <v>7</v>
      </c>
      <c r="BD264" s="16" t="s">
        <v>79</v>
      </c>
      <c r="BE264" s="7" t="s">
        <v>7</v>
      </c>
      <c r="BF264" s="4">
        <v>140</v>
      </c>
      <c r="BG264" s="7" t="s">
        <v>7</v>
      </c>
      <c r="BH264" s="4">
        <v>420</v>
      </c>
      <c r="BI264" s="7" t="s">
        <v>7</v>
      </c>
      <c r="BJ264" s="6">
        <v>1100</v>
      </c>
      <c r="BK264" s="7" t="s">
        <v>7</v>
      </c>
      <c r="BL264" s="4">
        <v>8</v>
      </c>
      <c r="BM264" s="14" t="s">
        <v>12</v>
      </c>
      <c r="BN264" s="665">
        <v>15.637269918851597</v>
      </c>
      <c r="BO264" s="285">
        <f>INDEX(Калькулятор!$H$69:$BF$69,MATCH(BJ264,Калькулятор!$H$41:$BF$41,0))</f>
        <v>1023.5942791928774</v>
      </c>
      <c r="BP264" s="672">
        <v>29800.007221294931</v>
      </c>
      <c r="BQ264" s="672">
        <v>15740.46888779487</v>
      </c>
      <c r="BR264" s="673">
        <f t="shared" si="52"/>
        <v>45540.476109089803</v>
      </c>
      <c r="BS264" s="3" t="str">
        <f t="shared" si="60"/>
        <v>Wtherm</v>
      </c>
      <c r="BT264" s="7" t="s">
        <v>7</v>
      </c>
      <c r="BU264" s="16" t="s">
        <v>79</v>
      </c>
      <c r="BV264" s="7" t="s">
        <v>7</v>
      </c>
      <c r="BW264" s="4">
        <v>180</v>
      </c>
      <c r="BX264" s="7" t="s">
        <v>7</v>
      </c>
      <c r="BY264" s="4">
        <v>420</v>
      </c>
      <c r="BZ264" s="7" t="s">
        <v>7</v>
      </c>
      <c r="CA264" s="6">
        <v>1100</v>
      </c>
      <c r="CB264" s="7" t="s">
        <v>7</v>
      </c>
      <c r="CC264" s="4">
        <v>8</v>
      </c>
      <c r="CD264" s="14" t="s">
        <v>12</v>
      </c>
      <c r="CE264" s="665">
        <v>16.610509150851595</v>
      </c>
      <c r="CF264" s="285">
        <f>INDEX(Калькулятор!$H$83:$BF$83,MATCH(CA264,Калькулятор!$H$41:$BF$41,0))</f>
        <v>1172.0950036353674</v>
      </c>
      <c r="CG264" s="672">
        <v>31054.000491079292</v>
      </c>
      <c r="CH264" s="672">
        <v>15740.46888779487</v>
      </c>
      <c r="CI264" s="673">
        <f t="shared" si="53"/>
        <v>46794.469378874164</v>
      </c>
    </row>
    <row r="265" spans="2:87" ht="16.5" thickBot="1" x14ac:dyDescent="0.3">
      <c r="B265" s="846"/>
      <c r="C265" s="3" t="str">
        <f t="shared" si="56"/>
        <v>Wtherm</v>
      </c>
      <c r="D265" s="4" t="s">
        <v>7</v>
      </c>
      <c r="E265" s="16" t="s">
        <v>79</v>
      </c>
      <c r="F265" s="4" t="s">
        <v>7</v>
      </c>
      <c r="G265" s="4">
        <v>75</v>
      </c>
      <c r="H265" s="4" t="s">
        <v>7</v>
      </c>
      <c r="I265" s="4">
        <v>420</v>
      </c>
      <c r="J265" s="4" t="s">
        <v>7</v>
      </c>
      <c r="K265" s="6">
        <v>1150</v>
      </c>
      <c r="L265" s="4" t="s">
        <v>7</v>
      </c>
      <c r="M265" s="4">
        <v>4</v>
      </c>
      <c r="N265" s="15" t="s">
        <v>8</v>
      </c>
      <c r="O265" s="665">
        <v>12.554293903359728</v>
      </c>
      <c r="P265" s="285">
        <f>INDEX(Калькулятор!$H$48:$BF$48,MATCH(K265,Калькулятор!$H$41:$BF$41,0))</f>
        <v>475.15601582975989</v>
      </c>
      <c r="Q265" s="672">
        <v>19462.704663702036</v>
      </c>
      <c r="R265" s="672">
        <v>16611.487701512822</v>
      </c>
      <c r="S265" s="673">
        <f t="shared" si="50"/>
        <v>36074.192365214854</v>
      </c>
      <c r="T265" s="3" t="str">
        <f t="shared" si="57"/>
        <v>Wtherm</v>
      </c>
      <c r="U265" s="4" t="s">
        <v>7</v>
      </c>
      <c r="V265" s="16" t="s">
        <v>79</v>
      </c>
      <c r="W265" s="4" t="s">
        <v>7</v>
      </c>
      <c r="X265" s="4">
        <v>90</v>
      </c>
      <c r="Y265" s="4" t="s">
        <v>7</v>
      </c>
      <c r="Z265" s="4">
        <v>420</v>
      </c>
      <c r="AA265" s="4" t="s">
        <v>7</v>
      </c>
      <c r="AB265" s="6">
        <v>1150</v>
      </c>
      <c r="AC265" s="4" t="s">
        <v>7</v>
      </c>
      <c r="AD265" s="4">
        <v>4</v>
      </c>
      <c r="AE265" s="15" t="s">
        <v>8</v>
      </c>
      <c r="AF265" s="665">
        <v>12.928772815359725</v>
      </c>
      <c r="AG265" s="285">
        <f>INDEX(Калькулятор!$H$55:$BF$55,MATCH(AB265,Калькулятор!$H$41:$BF$41,0))</f>
        <v>668.47024420800005</v>
      </c>
      <c r="AH265" s="672">
        <v>19933.559892733669</v>
      </c>
      <c r="AI265" s="672">
        <v>16611.487701512822</v>
      </c>
      <c r="AJ265" s="673">
        <f t="shared" si="55"/>
        <v>36545.047594246491</v>
      </c>
      <c r="AK265" s="3" t="str">
        <f t="shared" si="58"/>
        <v>Wtherm</v>
      </c>
      <c r="AL265" s="4" t="s">
        <v>7</v>
      </c>
      <c r="AM265" s="16" t="s">
        <v>79</v>
      </c>
      <c r="AN265" s="4" t="s">
        <v>7</v>
      </c>
      <c r="AO265" s="4">
        <v>110</v>
      </c>
      <c r="AP265" s="4" t="s">
        <v>7</v>
      </c>
      <c r="AQ265" s="4">
        <v>420</v>
      </c>
      <c r="AR265" s="4" t="s">
        <v>7</v>
      </c>
      <c r="AS265" s="6">
        <v>1150</v>
      </c>
      <c r="AT265" s="4" t="s">
        <v>7</v>
      </c>
      <c r="AU265" s="4">
        <v>4</v>
      </c>
      <c r="AV265" s="15" t="s">
        <v>8</v>
      </c>
      <c r="AW265" s="665">
        <v>13.428078031359725</v>
      </c>
      <c r="AX265" s="285">
        <f>INDEX(Калькулятор!$H$62:$BF$62,MATCH(AS265,Калькулятор!$H$41:$BF$41,0))</f>
        <v>805.87736135459477</v>
      </c>
      <c r="AY265" s="672">
        <v>20591.554364775853</v>
      </c>
      <c r="AZ265" s="672">
        <v>16611.487701512822</v>
      </c>
      <c r="BA265" s="673">
        <f t="shared" si="51"/>
        <v>37203.042066288675</v>
      </c>
      <c r="BB265" s="3" t="str">
        <f t="shared" si="59"/>
        <v>Wtherm</v>
      </c>
      <c r="BC265" s="4" t="s">
        <v>7</v>
      </c>
      <c r="BD265" s="16" t="s">
        <v>79</v>
      </c>
      <c r="BE265" s="4" t="s">
        <v>7</v>
      </c>
      <c r="BF265" s="4">
        <v>140</v>
      </c>
      <c r="BG265" s="4" t="s">
        <v>7</v>
      </c>
      <c r="BH265" s="4">
        <v>420</v>
      </c>
      <c r="BI265" s="4" t="s">
        <v>7</v>
      </c>
      <c r="BJ265" s="6">
        <v>1150</v>
      </c>
      <c r="BK265" s="4" t="s">
        <v>7</v>
      </c>
      <c r="BL265" s="4">
        <v>8</v>
      </c>
      <c r="BM265" s="14" t="s">
        <v>12</v>
      </c>
      <c r="BN265" s="665">
        <v>16.292045016163552</v>
      </c>
      <c r="BO265" s="285">
        <f>INDEX(Калькулятор!$H$69:$BF$69,MATCH(BJ265,Калькулятор!$H$41:$BF$41,0))</f>
        <v>1091.8338978057359</v>
      </c>
      <c r="BP265" s="672">
        <v>31098.560117365232</v>
      </c>
      <c r="BQ265" s="672">
        <v>16611.487701512822</v>
      </c>
      <c r="BR265" s="673">
        <f t="shared" si="52"/>
        <v>47710.047818878054</v>
      </c>
      <c r="BS265" s="3" t="str">
        <f t="shared" si="60"/>
        <v>Wtherm</v>
      </c>
      <c r="BT265" s="4" t="s">
        <v>7</v>
      </c>
      <c r="BU265" s="16" t="s">
        <v>79</v>
      </c>
      <c r="BV265" s="4" t="s">
        <v>7</v>
      </c>
      <c r="BW265" s="4">
        <v>180</v>
      </c>
      <c r="BX265" s="4" t="s">
        <v>7</v>
      </c>
      <c r="BY265" s="4">
        <v>420</v>
      </c>
      <c r="BZ265" s="4" t="s">
        <v>7</v>
      </c>
      <c r="CA265" s="6">
        <v>1150</v>
      </c>
      <c r="CB265" s="4" t="s">
        <v>7</v>
      </c>
      <c r="CC265" s="4">
        <v>8</v>
      </c>
      <c r="CD265" s="14" t="s">
        <v>12</v>
      </c>
      <c r="CE265" s="665">
        <v>17.290655448163552</v>
      </c>
      <c r="CF265" s="285">
        <f>INDEX(Калькулятор!$H$83:$BF$83,MATCH(CA265,Калькулятор!$H$41:$BF$41,0))</f>
        <v>1250.234670544392</v>
      </c>
      <c r="CG265" s="672">
        <v>32384.361561449594</v>
      </c>
      <c r="CH265" s="672">
        <v>16611.487701512822</v>
      </c>
      <c r="CI265" s="673">
        <f t="shared" si="53"/>
        <v>48995.849262962416</v>
      </c>
    </row>
    <row r="266" spans="2:87" ht="16.5" thickBot="1" x14ac:dyDescent="0.3">
      <c r="B266" s="846"/>
      <c r="C266" s="3" t="str">
        <f t="shared" si="56"/>
        <v>Wtherm</v>
      </c>
      <c r="D266" s="4" t="s">
        <v>7</v>
      </c>
      <c r="E266" s="16" t="s">
        <v>79</v>
      </c>
      <c r="F266" s="4" t="s">
        <v>7</v>
      </c>
      <c r="G266" s="4">
        <v>75</v>
      </c>
      <c r="H266" s="4" t="s">
        <v>7</v>
      </c>
      <c r="I266" s="4">
        <v>420</v>
      </c>
      <c r="J266" s="4" t="s">
        <v>7</v>
      </c>
      <c r="K266" s="6">
        <v>1200</v>
      </c>
      <c r="L266" s="4" t="s">
        <v>7</v>
      </c>
      <c r="M266" s="4">
        <v>4</v>
      </c>
      <c r="N266" s="15" t="s">
        <v>8</v>
      </c>
      <c r="O266" s="665">
        <v>13.024992453520831</v>
      </c>
      <c r="P266" s="285">
        <f>INDEX(Калькулятор!$H$48:$BF$48,MATCH(K266,Калькулятор!$H$41:$BF$41,0))</f>
        <v>504.85326681911982</v>
      </c>
      <c r="Q266" s="672">
        <v>20211.390400741355</v>
      </c>
      <c r="R266" s="672">
        <v>17252.506515230772</v>
      </c>
      <c r="S266" s="673">
        <f t="shared" si="50"/>
        <v>37463.896915972131</v>
      </c>
      <c r="T266" s="3" t="str">
        <f t="shared" si="57"/>
        <v>Wtherm</v>
      </c>
      <c r="U266" s="4" t="s">
        <v>7</v>
      </c>
      <c r="V266" s="16" t="s">
        <v>79</v>
      </c>
      <c r="W266" s="4" t="s">
        <v>7</v>
      </c>
      <c r="X266" s="4">
        <v>90</v>
      </c>
      <c r="Y266" s="4" t="s">
        <v>7</v>
      </c>
      <c r="Z266" s="4">
        <v>420</v>
      </c>
      <c r="AA266" s="4" t="s">
        <v>7</v>
      </c>
      <c r="AB266" s="6">
        <v>1200</v>
      </c>
      <c r="AC266" s="4" t="s">
        <v>7</v>
      </c>
      <c r="AD266" s="4">
        <v>4</v>
      </c>
      <c r="AE266" s="15" t="s">
        <v>8</v>
      </c>
      <c r="AF266" s="665">
        <v>13.408985565520833</v>
      </c>
      <c r="AG266" s="285">
        <f>INDEX(Калькулятор!$H$55:$BF$55,MATCH(AB266,Калькулятор!$H$41:$BF$41,0))</f>
        <v>710.24963447099992</v>
      </c>
      <c r="AH266" s="672">
        <v>20694.173695135491</v>
      </c>
      <c r="AI266" s="672">
        <v>17252.506515230772</v>
      </c>
      <c r="AJ266" s="673">
        <f t="shared" si="55"/>
        <v>37946.680210366263</v>
      </c>
      <c r="AK266" s="3" t="str">
        <f t="shared" si="58"/>
        <v>Wtherm</v>
      </c>
      <c r="AL266" s="4" t="s">
        <v>7</v>
      </c>
      <c r="AM266" s="16" t="s">
        <v>79</v>
      </c>
      <c r="AN266" s="4" t="s">
        <v>7</v>
      </c>
      <c r="AO266" s="4">
        <v>110</v>
      </c>
      <c r="AP266" s="4" t="s">
        <v>7</v>
      </c>
      <c r="AQ266" s="4">
        <v>420</v>
      </c>
      <c r="AR266" s="4" t="s">
        <v>7</v>
      </c>
      <c r="AS266" s="6">
        <v>1200</v>
      </c>
      <c r="AT266" s="4" t="s">
        <v>7</v>
      </c>
      <c r="AU266" s="4">
        <v>4</v>
      </c>
      <c r="AV266" s="15" t="s">
        <v>8</v>
      </c>
      <c r="AW266" s="665">
        <v>13.920976381520834</v>
      </c>
      <c r="AX266" s="285">
        <f>INDEX(Калькулятор!$H$62:$BF$62,MATCH(AS266,Калькулятор!$H$41:$BF$41,0))</f>
        <v>856.24469643925693</v>
      </c>
      <c r="AY266" s="672">
        <v>21368.072254327672</v>
      </c>
      <c r="AZ266" s="672">
        <v>17252.506515230772</v>
      </c>
      <c r="BA266" s="673">
        <f t="shared" si="51"/>
        <v>38620.578769558444</v>
      </c>
      <c r="BB266" s="3" t="str">
        <f t="shared" si="59"/>
        <v>Wtherm</v>
      </c>
      <c r="BC266" s="4" t="s">
        <v>7</v>
      </c>
      <c r="BD266" s="16" t="s">
        <v>79</v>
      </c>
      <c r="BE266" s="4" t="s">
        <v>7</v>
      </c>
      <c r="BF266" s="4">
        <v>140</v>
      </c>
      <c r="BG266" s="4" t="s">
        <v>7</v>
      </c>
      <c r="BH266" s="4">
        <v>420</v>
      </c>
      <c r="BI266" s="4" t="s">
        <v>7</v>
      </c>
      <c r="BJ266" s="6">
        <v>1200</v>
      </c>
      <c r="BK266" s="4" t="s">
        <v>7</v>
      </c>
      <c r="BL266" s="4">
        <v>8</v>
      </c>
      <c r="BM266" s="14" t="s">
        <v>12</v>
      </c>
      <c r="BN266" s="665">
        <v>16.915712113475514</v>
      </c>
      <c r="BO266" s="285">
        <f>INDEX(Калькулятор!$H$69:$BF$69,MATCH(BJ266,Калькулятор!$H$41:$BF$41,0))</f>
        <v>1160.0735164185942</v>
      </c>
      <c r="BP266" s="672">
        <v>32397.113013435534</v>
      </c>
      <c r="BQ266" s="672">
        <v>17252.506515230772</v>
      </c>
      <c r="BR266" s="673">
        <f t="shared" si="52"/>
        <v>49649.619528666306</v>
      </c>
      <c r="BS266" s="3" t="str">
        <f t="shared" si="60"/>
        <v>Wtherm</v>
      </c>
      <c r="BT266" s="4" t="s">
        <v>7</v>
      </c>
      <c r="BU266" s="16" t="s">
        <v>79</v>
      </c>
      <c r="BV266" s="4" t="s">
        <v>7</v>
      </c>
      <c r="BW266" s="4">
        <v>180</v>
      </c>
      <c r="BX266" s="4" t="s">
        <v>7</v>
      </c>
      <c r="BY266" s="4">
        <v>420</v>
      </c>
      <c r="BZ266" s="4" t="s">
        <v>7</v>
      </c>
      <c r="CA266" s="6">
        <v>1200</v>
      </c>
      <c r="CB266" s="4" t="s">
        <v>7</v>
      </c>
      <c r="CC266" s="4">
        <v>8</v>
      </c>
      <c r="CD266" s="14" t="s">
        <v>12</v>
      </c>
      <c r="CE266" s="665">
        <v>17.939693745475513</v>
      </c>
      <c r="CF266" s="285">
        <f>INDEX(Калькулятор!$H$83:$BF$83,MATCH(CA266,Калькулятор!$H$41:$BF$41,0))</f>
        <v>1328.3743374534163</v>
      </c>
      <c r="CG266" s="672">
        <v>33714.722631819895</v>
      </c>
      <c r="CH266" s="672">
        <v>17252.506515230772</v>
      </c>
      <c r="CI266" s="673">
        <f t="shared" si="53"/>
        <v>50967.229147050668</v>
      </c>
    </row>
    <row r="267" spans="2:87" ht="16.5" thickBot="1" x14ac:dyDescent="0.3">
      <c r="B267" s="846"/>
      <c r="C267" s="3" t="str">
        <f t="shared" si="56"/>
        <v>Wtherm</v>
      </c>
      <c r="D267" s="4" t="s">
        <v>7</v>
      </c>
      <c r="E267" s="16" t="s">
        <v>79</v>
      </c>
      <c r="F267" s="4" t="s">
        <v>7</v>
      </c>
      <c r="G267" s="4">
        <v>75</v>
      </c>
      <c r="H267" s="4" t="s">
        <v>7</v>
      </c>
      <c r="I267" s="4">
        <v>420</v>
      </c>
      <c r="J267" s="4" t="s">
        <v>7</v>
      </c>
      <c r="K267" s="6">
        <v>1250</v>
      </c>
      <c r="L267" s="4" t="s">
        <v>7</v>
      </c>
      <c r="M267" s="4">
        <v>4</v>
      </c>
      <c r="N267" s="15" t="s">
        <v>8</v>
      </c>
      <c r="O267" s="665">
        <v>13.495691003681939</v>
      </c>
      <c r="P267" s="285">
        <f>INDEX(Калькулятор!$H$48:$BF$48,MATCH(K267,Калькулятор!$H$41:$BF$41,0))</f>
        <v>534.55051780847987</v>
      </c>
      <c r="Q267" s="672">
        <v>20960.07613778067</v>
      </c>
      <c r="R267" s="672">
        <v>17893.525328948719</v>
      </c>
      <c r="S267" s="673">
        <f t="shared" si="50"/>
        <v>38853.601466729393</v>
      </c>
      <c r="T267" s="3" t="str">
        <f t="shared" si="57"/>
        <v>Wtherm</v>
      </c>
      <c r="U267" s="4" t="s">
        <v>7</v>
      </c>
      <c r="V267" s="16" t="s">
        <v>79</v>
      </c>
      <c r="W267" s="4" t="s">
        <v>7</v>
      </c>
      <c r="X267" s="4">
        <v>90</v>
      </c>
      <c r="Y267" s="4" t="s">
        <v>7</v>
      </c>
      <c r="Z267" s="4">
        <v>420</v>
      </c>
      <c r="AA267" s="4" t="s">
        <v>7</v>
      </c>
      <c r="AB267" s="6">
        <v>1250</v>
      </c>
      <c r="AC267" s="4" t="s">
        <v>7</v>
      </c>
      <c r="AD267" s="4">
        <v>4</v>
      </c>
      <c r="AE267" s="15" t="s">
        <v>8</v>
      </c>
      <c r="AF267" s="665">
        <v>13.88919831568194</v>
      </c>
      <c r="AG267" s="285">
        <f>INDEX(Калькулятор!$H$55:$BF$55,MATCH(AB267,Калькулятор!$H$41:$BF$41,0))</f>
        <v>752.02902473400002</v>
      </c>
      <c r="AH267" s="672">
        <v>21454.787497537309</v>
      </c>
      <c r="AI267" s="672">
        <v>17893.525328948719</v>
      </c>
      <c r="AJ267" s="673">
        <f t="shared" si="55"/>
        <v>39348.312826486028</v>
      </c>
      <c r="AK267" s="3" t="str">
        <f t="shared" si="58"/>
        <v>Wtherm</v>
      </c>
      <c r="AL267" s="4" t="s">
        <v>7</v>
      </c>
      <c r="AM267" s="16" t="s">
        <v>79</v>
      </c>
      <c r="AN267" s="4" t="s">
        <v>7</v>
      </c>
      <c r="AO267" s="4">
        <v>110</v>
      </c>
      <c r="AP267" s="4" t="s">
        <v>7</v>
      </c>
      <c r="AQ267" s="4">
        <v>420</v>
      </c>
      <c r="AR267" s="4" t="s">
        <v>7</v>
      </c>
      <c r="AS267" s="6">
        <v>1250</v>
      </c>
      <c r="AT267" s="4" t="s">
        <v>7</v>
      </c>
      <c r="AU267" s="4">
        <v>4</v>
      </c>
      <c r="AV267" s="15" t="s">
        <v>8</v>
      </c>
      <c r="AW267" s="665">
        <v>14.413874731681938</v>
      </c>
      <c r="AX267" s="285">
        <f>INDEX(Калькулятор!$H$62:$BF$62,MATCH(AS267,Калькулятор!$H$41:$BF$41,0))</f>
        <v>906.61203152391909</v>
      </c>
      <c r="AY267" s="672">
        <v>22144.590143879494</v>
      </c>
      <c r="AZ267" s="672">
        <v>17893.525328948719</v>
      </c>
      <c r="BA267" s="673">
        <f t="shared" si="51"/>
        <v>40038.115472828213</v>
      </c>
      <c r="BB267" s="3" t="str">
        <f t="shared" si="59"/>
        <v>Wtherm</v>
      </c>
      <c r="BC267" s="4" t="s">
        <v>7</v>
      </c>
      <c r="BD267" s="16" t="s">
        <v>79</v>
      </c>
      <c r="BE267" s="4" t="s">
        <v>7</v>
      </c>
      <c r="BF267" s="4">
        <v>140</v>
      </c>
      <c r="BG267" s="4" t="s">
        <v>7</v>
      </c>
      <c r="BH267" s="4">
        <v>420</v>
      </c>
      <c r="BI267" s="4" t="s">
        <v>7</v>
      </c>
      <c r="BJ267" s="6">
        <v>1250</v>
      </c>
      <c r="BK267" s="4" t="s">
        <v>7</v>
      </c>
      <c r="BL267" s="4">
        <v>8</v>
      </c>
      <c r="BM267" s="14" t="s">
        <v>12</v>
      </c>
      <c r="BN267" s="665">
        <v>17.539379210787473</v>
      </c>
      <c r="BO267" s="285">
        <f>INDEX(Калькулятор!$H$69:$BF$69,MATCH(BJ267,Калькулятор!$H$41:$BF$41,0))</f>
        <v>1228.3131350314527</v>
      </c>
      <c r="BP267" s="672">
        <v>33695.665909505835</v>
      </c>
      <c r="BQ267" s="672">
        <v>17893.525328948719</v>
      </c>
      <c r="BR267" s="673">
        <f t="shared" si="52"/>
        <v>51589.191238454558</v>
      </c>
      <c r="BS267" s="3" t="str">
        <f t="shared" si="60"/>
        <v>Wtherm</v>
      </c>
      <c r="BT267" s="4" t="s">
        <v>7</v>
      </c>
      <c r="BU267" s="16" t="s">
        <v>79</v>
      </c>
      <c r="BV267" s="4" t="s">
        <v>7</v>
      </c>
      <c r="BW267" s="4">
        <v>180</v>
      </c>
      <c r="BX267" s="4" t="s">
        <v>7</v>
      </c>
      <c r="BY267" s="4">
        <v>420</v>
      </c>
      <c r="BZ267" s="4" t="s">
        <v>7</v>
      </c>
      <c r="CA267" s="6">
        <v>1250</v>
      </c>
      <c r="CB267" s="4" t="s">
        <v>7</v>
      </c>
      <c r="CC267" s="4">
        <v>8</v>
      </c>
      <c r="CD267" s="14" t="s">
        <v>12</v>
      </c>
      <c r="CE267" s="665">
        <v>18.58873204278747</v>
      </c>
      <c r="CF267" s="285">
        <f>INDEX(Калькулятор!$H$83:$BF$83,MATCH(CA267,Калькулятор!$H$41:$BF$41,0))</f>
        <v>1406.5140043624408</v>
      </c>
      <c r="CG267" s="672">
        <v>35045.083702190204</v>
      </c>
      <c r="CH267" s="672">
        <v>17893.525328948719</v>
      </c>
      <c r="CI267" s="673">
        <f t="shared" si="53"/>
        <v>52938.609031138927</v>
      </c>
    </row>
    <row r="268" spans="2:87" ht="16.5" thickBot="1" x14ac:dyDescent="0.3">
      <c r="B268" s="846"/>
      <c r="C268" s="3" t="str">
        <f t="shared" si="56"/>
        <v>Wtherm</v>
      </c>
      <c r="D268" s="4" t="s">
        <v>7</v>
      </c>
      <c r="E268" s="16" t="s">
        <v>79</v>
      </c>
      <c r="F268" s="4" t="s">
        <v>7</v>
      </c>
      <c r="G268" s="4">
        <v>75</v>
      </c>
      <c r="H268" s="4" t="s">
        <v>7</v>
      </c>
      <c r="I268" s="4">
        <v>420</v>
      </c>
      <c r="J268" s="4" t="s">
        <v>7</v>
      </c>
      <c r="K268" s="6">
        <v>1300</v>
      </c>
      <c r="L268" s="4" t="s">
        <v>7</v>
      </c>
      <c r="M268" s="4">
        <v>4</v>
      </c>
      <c r="N268" s="15" t="s">
        <v>8</v>
      </c>
      <c r="O268" s="665">
        <v>13.966389553843047</v>
      </c>
      <c r="P268" s="285">
        <f>INDEX(Калькулятор!$H$48:$BF$48,MATCH(K268,Калькулятор!$H$41:$BF$41,0))</f>
        <v>564.24776879783985</v>
      </c>
      <c r="Q268" s="672">
        <v>21708.761874819993</v>
      </c>
      <c r="R268" s="672">
        <v>18534.544142666669</v>
      </c>
      <c r="S268" s="673">
        <f t="shared" si="50"/>
        <v>40243.306017486662</v>
      </c>
      <c r="T268" s="3" t="str">
        <f t="shared" si="57"/>
        <v>Wtherm</v>
      </c>
      <c r="U268" s="4" t="s">
        <v>7</v>
      </c>
      <c r="V268" s="16" t="s">
        <v>79</v>
      </c>
      <c r="W268" s="4" t="s">
        <v>7</v>
      </c>
      <c r="X268" s="4">
        <v>90</v>
      </c>
      <c r="Y268" s="4" t="s">
        <v>7</v>
      </c>
      <c r="Z268" s="4">
        <v>420</v>
      </c>
      <c r="AA268" s="4" t="s">
        <v>7</v>
      </c>
      <c r="AB268" s="6">
        <v>1300</v>
      </c>
      <c r="AC268" s="4" t="s">
        <v>7</v>
      </c>
      <c r="AD268" s="4">
        <v>4</v>
      </c>
      <c r="AE268" s="15" t="s">
        <v>8</v>
      </c>
      <c r="AF268" s="665">
        <v>14.369411065843044</v>
      </c>
      <c r="AG268" s="285">
        <f>INDEX(Калькулятор!$H$55:$BF$55,MATCH(AB268,Калькулятор!$H$41:$BF$41,0))</f>
        <v>793.808414997</v>
      </c>
      <c r="AH268" s="672">
        <v>22215.401299939131</v>
      </c>
      <c r="AI268" s="672">
        <v>18534.544142666669</v>
      </c>
      <c r="AJ268" s="673">
        <f t="shared" si="55"/>
        <v>40749.9454426058</v>
      </c>
      <c r="AK268" s="3" t="str">
        <f t="shared" si="58"/>
        <v>Wtherm</v>
      </c>
      <c r="AL268" s="4" t="s">
        <v>7</v>
      </c>
      <c r="AM268" s="16" t="s">
        <v>79</v>
      </c>
      <c r="AN268" s="4" t="s">
        <v>7</v>
      </c>
      <c r="AO268" s="4">
        <v>110</v>
      </c>
      <c r="AP268" s="4" t="s">
        <v>7</v>
      </c>
      <c r="AQ268" s="4">
        <v>420</v>
      </c>
      <c r="AR268" s="4" t="s">
        <v>7</v>
      </c>
      <c r="AS268" s="6">
        <v>1300</v>
      </c>
      <c r="AT268" s="4" t="s">
        <v>7</v>
      </c>
      <c r="AU268" s="4">
        <v>4</v>
      </c>
      <c r="AV268" s="15" t="s">
        <v>8</v>
      </c>
      <c r="AW268" s="665">
        <v>14.906773081843047</v>
      </c>
      <c r="AX268" s="285">
        <f>INDEX(Калькулятор!$H$62:$BF$62,MATCH(AS268,Калькулятор!$H$41:$BF$41,0))</f>
        <v>956.97936660858124</v>
      </c>
      <c r="AY268" s="672">
        <v>22921.108033431308</v>
      </c>
      <c r="AZ268" s="672">
        <v>18534.544142666669</v>
      </c>
      <c r="BA268" s="673">
        <f t="shared" si="51"/>
        <v>41455.652176097981</v>
      </c>
      <c r="BB268" s="3" t="str">
        <f t="shared" si="59"/>
        <v>Wtherm</v>
      </c>
      <c r="BC268" s="4" t="s">
        <v>7</v>
      </c>
      <c r="BD268" s="16" t="s">
        <v>79</v>
      </c>
      <c r="BE268" s="4" t="s">
        <v>7</v>
      </c>
      <c r="BF268" s="4">
        <v>140</v>
      </c>
      <c r="BG268" s="4" t="s">
        <v>7</v>
      </c>
      <c r="BH268" s="4">
        <v>420</v>
      </c>
      <c r="BI268" s="4" t="s">
        <v>7</v>
      </c>
      <c r="BJ268" s="6">
        <v>1300</v>
      </c>
      <c r="BK268" s="4" t="s">
        <v>7</v>
      </c>
      <c r="BL268" s="4">
        <v>8</v>
      </c>
      <c r="BM268" s="14" t="s">
        <v>12</v>
      </c>
      <c r="BN268" s="665">
        <v>18.163046308099428</v>
      </c>
      <c r="BO268" s="285">
        <f>INDEX(Калькулятор!$H$69:$BF$69,MATCH(BJ268,Калькулятор!$H$41:$BF$41,0))</f>
        <v>1296.5527536443112</v>
      </c>
      <c r="BP268" s="672">
        <v>34994.218805576143</v>
      </c>
      <c r="BQ268" s="672">
        <v>18534.544142666669</v>
      </c>
      <c r="BR268" s="673">
        <f t="shared" si="52"/>
        <v>53528.762948242816</v>
      </c>
      <c r="BS268" s="3" t="str">
        <f t="shared" si="60"/>
        <v>Wtherm</v>
      </c>
      <c r="BT268" s="4" t="s">
        <v>7</v>
      </c>
      <c r="BU268" s="16" t="s">
        <v>79</v>
      </c>
      <c r="BV268" s="4" t="s">
        <v>7</v>
      </c>
      <c r="BW268" s="4">
        <v>180</v>
      </c>
      <c r="BX268" s="4" t="s">
        <v>7</v>
      </c>
      <c r="BY268" s="4">
        <v>420</v>
      </c>
      <c r="BZ268" s="4" t="s">
        <v>7</v>
      </c>
      <c r="CA268" s="6">
        <v>1300</v>
      </c>
      <c r="CB268" s="4" t="s">
        <v>7</v>
      </c>
      <c r="CC268" s="4">
        <v>8</v>
      </c>
      <c r="CD268" s="14" t="s">
        <v>12</v>
      </c>
      <c r="CE268" s="665">
        <v>19.237770340099427</v>
      </c>
      <c r="CF268" s="285">
        <f>INDEX(Калькулятор!$H$83:$BF$83,MATCH(CA268,Калькулятор!$H$41:$BF$41,0))</f>
        <v>1484.6536712714653</v>
      </c>
      <c r="CG268" s="672">
        <v>36375.444772560499</v>
      </c>
      <c r="CH268" s="672">
        <v>18534.544142666669</v>
      </c>
      <c r="CI268" s="673">
        <f t="shared" si="53"/>
        <v>54909.988915227164</v>
      </c>
    </row>
    <row r="269" spans="2:87" ht="16.5" thickBot="1" x14ac:dyDescent="0.3">
      <c r="B269" s="846"/>
      <c r="C269" s="3" t="str">
        <f t="shared" si="56"/>
        <v>Wtherm</v>
      </c>
      <c r="D269" s="4" t="s">
        <v>7</v>
      </c>
      <c r="E269" s="16" t="s">
        <v>79</v>
      </c>
      <c r="F269" s="4" t="s">
        <v>7</v>
      </c>
      <c r="G269" s="4">
        <v>75</v>
      </c>
      <c r="H269" s="4" t="s">
        <v>7</v>
      </c>
      <c r="I269" s="4">
        <v>420</v>
      </c>
      <c r="J269" s="4" t="s">
        <v>7</v>
      </c>
      <c r="K269" s="6">
        <v>1350</v>
      </c>
      <c r="L269" s="4" t="s">
        <v>7</v>
      </c>
      <c r="M269" s="4">
        <v>4</v>
      </c>
      <c r="N269" s="15" t="s">
        <v>8</v>
      </c>
      <c r="O269" s="665">
        <v>14.636769333884155</v>
      </c>
      <c r="P269" s="285">
        <f>INDEX(Калькулятор!$H$48:$BF$48,MATCH(K269,Калькулятор!$H$41:$BF$41,0))</f>
        <v>593.94501978719984</v>
      </c>
      <c r="Q269" s="672">
        <v>22706.524244156451</v>
      </c>
      <c r="R269" s="672">
        <v>19405.56295638462</v>
      </c>
      <c r="S269" s="673">
        <f t="shared" si="50"/>
        <v>42112.087200541071</v>
      </c>
      <c r="T269" s="3" t="str">
        <f t="shared" si="57"/>
        <v>Wtherm</v>
      </c>
      <c r="U269" s="4" t="s">
        <v>7</v>
      </c>
      <c r="V269" s="16" t="s">
        <v>79</v>
      </c>
      <c r="W269" s="4" t="s">
        <v>7</v>
      </c>
      <c r="X269" s="4">
        <v>90</v>
      </c>
      <c r="Y269" s="4" t="s">
        <v>7</v>
      </c>
      <c r="Z269" s="4">
        <v>420</v>
      </c>
      <c r="AA269" s="4" t="s">
        <v>7</v>
      </c>
      <c r="AB269" s="6">
        <v>1350</v>
      </c>
      <c r="AC269" s="4" t="s">
        <v>7</v>
      </c>
      <c r="AD269" s="4">
        <v>4</v>
      </c>
      <c r="AE269" s="15" t="s">
        <v>8</v>
      </c>
      <c r="AF269" s="665">
        <v>15.088027839884155</v>
      </c>
      <c r="AG269" s="285">
        <f>INDEX(Калькулятор!$H$55:$BF$55,MATCH(AB269,Калькулятор!$H$41:$BF$41,0))</f>
        <v>835.58780525999998</v>
      </c>
      <c r="AH269" s="672">
        <v>23273.638960663455</v>
      </c>
      <c r="AI269" s="672">
        <v>19405.56295638462</v>
      </c>
      <c r="AJ269" s="673">
        <f t="shared" si="55"/>
        <v>42679.201917048078</v>
      </c>
      <c r="AK269" s="3" t="str">
        <f t="shared" si="58"/>
        <v>Wtherm</v>
      </c>
      <c r="AL269" s="4" t="s">
        <v>7</v>
      </c>
      <c r="AM269" s="16" t="s">
        <v>79</v>
      </c>
      <c r="AN269" s="4" t="s">
        <v>7</v>
      </c>
      <c r="AO269" s="4">
        <v>110</v>
      </c>
      <c r="AP269" s="4" t="s">
        <v>7</v>
      </c>
      <c r="AQ269" s="4">
        <v>420</v>
      </c>
      <c r="AR269" s="4" t="s">
        <v>7</v>
      </c>
      <c r="AS269" s="6">
        <v>1350</v>
      </c>
      <c r="AT269" s="4" t="s">
        <v>7</v>
      </c>
      <c r="AU269" s="4">
        <v>4</v>
      </c>
      <c r="AV269" s="15" t="s">
        <v>8</v>
      </c>
      <c r="AW269" s="665">
        <v>15.689705847884154</v>
      </c>
      <c r="AX269" s="285">
        <f>INDEX(Калькулятор!$H$62:$BF$62,MATCH(AS269,Калькулятор!$H$41:$BF$41,0))</f>
        <v>1007.3467016932434</v>
      </c>
      <c r="AY269" s="672">
        <v>24059.979416006143</v>
      </c>
      <c r="AZ269" s="672">
        <v>19405.56295638462</v>
      </c>
      <c r="BA269" s="673">
        <f t="shared" si="51"/>
        <v>43465.542372390759</v>
      </c>
      <c r="BB269" s="3" t="str">
        <f t="shared" si="59"/>
        <v>Wtherm</v>
      </c>
      <c r="BC269" s="4" t="s">
        <v>7</v>
      </c>
      <c r="BD269" s="16" t="s">
        <v>79</v>
      </c>
      <c r="BE269" s="4" t="s">
        <v>7</v>
      </c>
      <c r="BF269" s="4">
        <v>140</v>
      </c>
      <c r="BG269" s="4" t="s">
        <v>7</v>
      </c>
      <c r="BH269" s="4">
        <v>420</v>
      </c>
      <c r="BI269" s="4" t="s">
        <v>7</v>
      </c>
      <c r="BJ269" s="6">
        <v>1350</v>
      </c>
      <c r="BK269" s="4" t="s">
        <v>7</v>
      </c>
      <c r="BL269" s="4">
        <v>8</v>
      </c>
      <c r="BM269" s="14" t="s">
        <v>12</v>
      </c>
      <c r="BN269" s="665">
        <v>19.154193409291388</v>
      </c>
      <c r="BO269" s="285">
        <f>INDEX(Калькулятор!$H$69:$BF$69,MATCH(BJ269,Калькулятор!$H$41:$BF$41,0))</f>
        <v>1364.7923722571697</v>
      </c>
      <c r="BP269" s="672">
        <v>36752.219646720194</v>
      </c>
      <c r="BQ269" s="672">
        <v>19405.56295638462</v>
      </c>
      <c r="BR269" s="673">
        <f t="shared" si="52"/>
        <v>56157.782603104817</v>
      </c>
      <c r="BS269" s="3" t="str">
        <f t="shared" si="60"/>
        <v>Wtherm</v>
      </c>
      <c r="BT269" s="4" t="s">
        <v>7</v>
      </c>
      <c r="BU269" s="16" t="s">
        <v>79</v>
      </c>
      <c r="BV269" s="4" t="s">
        <v>7</v>
      </c>
      <c r="BW269" s="4">
        <v>180</v>
      </c>
      <c r="BX269" s="4" t="s">
        <v>7</v>
      </c>
      <c r="BY269" s="4">
        <v>420</v>
      </c>
      <c r="BZ269" s="4" t="s">
        <v>7</v>
      </c>
      <c r="CA269" s="6">
        <v>1350</v>
      </c>
      <c r="CB269" s="4" t="s">
        <v>7</v>
      </c>
      <c r="CC269" s="4">
        <v>8</v>
      </c>
      <c r="CD269" s="14" t="s">
        <v>12</v>
      </c>
      <c r="CE269" s="665">
        <v>20.357549425291385</v>
      </c>
      <c r="CF269" s="285">
        <f>INDEX(Калькулятор!$H$83:$BF$83,MATCH(CA269,Калькулятор!$H$41:$BF$41,0))</f>
        <v>1562.7933381804899</v>
      </c>
      <c r="CG269" s="672">
        <v>38309.806807405563</v>
      </c>
      <c r="CH269" s="672">
        <v>19405.56295638462</v>
      </c>
      <c r="CI269" s="673">
        <f t="shared" si="53"/>
        <v>57715.369763790179</v>
      </c>
    </row>
    <row r="270" spans="2:87" ht="16.5" thickBot="1" x14ac:dyDescent="0.3">
      <c r="B270" s="846"/>
      <c r="C270" s="3" t="str">
        <f t="shared" si="56"/>
        <v>Wtherm</v>
      </c>
      <c r="D270" s="4" t="s">
        <v>7</v>
      </c>
      <c r="E270" s="16" t="s">
        <v>79</v>
      </c>
      <c r="F270" s="4" t="s">
        <v>7</v>
      </c>
      <c r="G270" s="4">
        <v>75</v>
      </c>
      <c r="H270" s="4" t="s">
        <v>7</v>
      </c>
      <c r="I270" s="4">
        <v>420</v>
      </c>
      <c r="J270" s="4" t="s">
        <v>7</v>
      </c>
      <c r="K270" s="6">
        <v>1400</v>
      </c>
      <c r="L270" s="4" t="s">
        <v>7</v>
      </c>
      <c r="M270" s="4">
        <v>4</v>
      </c>
      <c r="N270" s="15" t="s">
        <v>8</v>
      </c>
      <c r="O270" s="665">
        <v>15.107467884045263</v>
      </c>
      <c r="P270" s="285">
        <f>INDEX(Калькулятор!$H$48:$BF$48,MATCH(K270,Калькулятор!$H$41:$BF$41,0))</f>
        <v>623.64227077655983</v>
      </c>
      <c r="Q270" s="672">
        <v>23455.209981195767</v>
      </c>
      <c r="R270" s="672">
        <v>20046.581770102566</v>
      </c>
      <c r="S270" s="673">
        <f t="shared" si="50"/>
        <v>43501.791751298333</v>
      </c>
      <c r="T270" s="3" t="str">
        <f t="shared" si="57"/>
        <v>Wtherm</v>
      </c>
      <c r="U270" s="4" t="s">
        <v>7</v>
      </c>
      <c r="V270" s="16" t="s">
        <v>79</v>
      </c>
      <c r="W270" s="4" t="s">
        <v>7</v>
      </c>
      <c r="X270" s="4">
        <v>90</v>
      </c>
      <c r="Y270" s="4" t="s">
        <v>7</v>
      </c>
      <c r="Z270" s="4">
        <v>420</v>
      </c>
      <c r="AA270" s="4" t="s">
        <v>7</v>
      </c>
      <c r="AB270" s="6">
        <v>1400</v>
      </c>
      <c r="AC270" s="4" t="s">
        <v>7</v>
      </c>
      <c r="AD270" s="4">
        <v>4</v>
      </c>
      <c r="AE270" s="15" t="s">
        <v>8</v>
      </c>
      <c r="AF270" s="665">
        <v>15.56824059004526</v>
      </c>
      <c r="AG270" s="285">
        <f>INDEX(Калькулятор!$H$55:$BF$55,MATCH(AB270,Калькулятор!$H$41:$BF$41,0))</f>
        <v>877.36719552299996</v>
      </c>
      <c r="AH270" s="672">
        <v>24034.25276306528</v>
      </c>
      <c r="AI270" s="672">
        <v>20046.581770102566</v>
      </c>
      <c r="AJ270" s="673">
        <f t="shared" si="55"/>
        <v>44080.834533167843</v>
      </c>
      <c r="AK270" s="3" t="str">
        <f t="shared" si="58"/>
        <v>Wtherm</v>
      </c>
      <c r="AL270" s="4" t="s">
        <v>7</v>
      </c>
      <c r="AM270" s="16" t="s">
        <v>79</v>
      </c>
      <c r="AN270" s="4" t="s">
        <v>7</v>
      </c>
      <c r="AO270" s="4">
        <v>110</v>
      </c>
      <c r="AP270" s="4" t="s">
        <v>7</v>
      </c>
      <c r="AQ270" s="4">
        <v>420</v>
      </c>
      <c r="AR270" s="4" t="s">
        <v>7</v>
      </c>
      <c r="AS270" s="6">
        <v>1400</v>
      </c>
      <c r="AT270" s="4" t="s">
        <v>7</v>
      </c>
      <c r="AU270" s="4">
        <v>4</v>
      </c>
      <c r="AV270" s="15" t="s">
        <v>8</v>
      </c>
      <c r="AW270" s="665">
        <v>16.182604198045265</v>
      </c>
      <c r="AX270" s="285">
        <f>INDEX(Калькулятор!$H$62:$BF$62,MATCH(AS270,Калькулятор!$H$41:$BF$41,0))</f>
        <v>1057.7140367779057</v>
      </c>
      <c r="AY270" s="672">
        <v>24836.497305557961</v>
      </c>
      <c r="AZ270" s="672">
        <v>20046.581770102566</v>
      </c>
      <c r="BA270" s="673">
        <f t="shared" si="51"/>
        <v>44883.079075660527</v>
      </c>
      <c r="BB270" s="3" t="str">
        <f t="shared" si="59"/>
        <v>Wtherm</v>
      </c>
      <c r="BC270" s="4" t="s">
        <v>7</v>
      </c>
      <c r="BD270" s="16" t="s">
        <v>79</v>
      </c>
      <c r="BE270" s="4" t="s">
        <v>7</v>
      </c>
      <c r="BF270" s="4">
        <v>140</v>
      </c>
      <c r="BG270" s="4" t="s">
        <v>7</v>
      </c>
      <c r="BH270" s="4">
        <v>420</v>
      </c>
      <c r="BI270" s="4" t="s">
        <v>7</v>
      </c>
      <c r="BJ270" s="6">
        <v>1400</v>
      </c>
      <c r="BK270" s="4" t="s">
        <v>7</v>
      </c>
      <c r="BL270" s="4">
        <v>8</v>
      </c>
      <c r="BM270" s="14" t="s">
        <v>12</v>
      </c>
      <c r="BN270" s="665">
        <v>19.777860506603343</v>
      </c>
      <c r="BO270" s="285">
        <f>INDEX(Калькулятор!$H$69:$BF$69,MATCH(BJ270,Калькулятор!$H$41:$BF$41,0))</f>
        <v>1433.0319908700283</v>
      </c>
      <c r="BP270" s="672">
        <v>38050.772542790495</v>
      </c>
      <c r="BQ270" s="672">
        <v>20046.581770102566</v>
      </c>
      <c r="BR270" s="673">
        <f t="shared" si="52"/>
        <v>58097.354312893061</v>
      </c>
      <c r="BS270" s="3" t="str">
        <f t="shared" si="60"/>
        <v>Wtherm</v>
      </c>
      <c r="BT270" s="4" t="s">
        <v>7</v>
      </c>
      <c r="BU270" s="16" t="s">
        <v>79</v>
      </c>
      <c r="BV270" s="4" t="s">
        <v>7</v>
      </c>
      <c r="BW270" s="4">
        <v>180</v>
      </c>
      <c r="BX270" s="4" t="s">
        <v>7</v>
      </c>
      <c r="BY270" s="4">
        <v>420</v>
      </c>
      <c r="BZ270" s="4" t="s">
        <v>7</v>
      </c>
      <c r="CA270" s="6">
        <v>1400</v>
      </c>
      <c r="CB270" s="4" t="s">
        <v>7</v>
      </c>
      <c r="CC270" s="4">
        <v>8</v>
      </c>
      <c r="CD270" s="14" t="s">
        <v>12</v>
      </c>
      <c r="CE270" s="665">
        <v>21.006587722603346</v>
      </c>
      <c r="CF270" s="285">
        <f>INDEX(Калькулятор!$H$83:$BF$83,MATCH(CA270,Калькулятор!$H$41:$BF$41,0))</f>
        <v>1640.9330050895144</v>
      </c>
      <c r="CG270" s="672">
        <v>39640.167877775857</v>
      </c>
      <c r="CH270" s="672">
        <v>20046.581770102566</v>
      </c>
      <c r="CI270" s="673">
        <f t="shared" si="53"/>
        <v>59686.749647878423</v>
      </c>
    </row>
    <row r="271" spans="2:87" ht="16.5" thickBot="1" x14ac:dyDescent="0.3">
      <c r="B271" s="846"/>
      <c r="C271" s="3" t="str">
        <f t="shared" si="56"/>
        <v>Wtherm</v>
      </c>
      <c r="D271" s="4" t="s">
        <v>7</v>
      </c>
      <c r="E271" s="16" t="s">
        <v>79</v>
      </c>
      <c r="F271" s="4" t="s">
        <v>7</v>
      </c>
      <c r="G271" s="4">
        <v>75</v>
      </c>
      <c r="H271" s="4" t="s">
        <v>7</v>
      </c>
      <c r="I271" s="4">
        <v>420</v>
      </c>
      <c r="J271" s="4" t="s">
        <v>7</v>
      </c>
      <c r="K271" s="6">
        <v>1450</v>
      </c>
      <c r="L271" s="4" t="s">
        <v>7</v>
      </c>
      <c r="M271" s="4">
        <v>4</v>
      </c>
      <c r="N271" s="15" t="s">
        <v>8</v>
      </c>
      <c r="O271" s="665">
        <v>15.578166434206366</v>
      </c>
      <c r="P271" s="285">
        <f>INDEX(Калькулятор!$H$48:$BF$48,MATCH(K271,Калькулятор!$H$41:$BF$41,0))</f>
        <v>653.33952176591993</v>
      </c>
      <c r="Q271" s="672">
        <v>24203.895718235086</v>
      </c>
      <c r="R271" s="672">
        <v>20687.600583820516</v>
      </c>
      <c r="S271" s="673">
        <f t="shared" si="50"/>
        <v>44891.496302055602</v>
      </c>
      <c r="T271" s="3" t="str">
        <f t="shared" si="57"/>
        <v>Wtherm</v>
      </c>
      <c r="U271" s="4" t="s">
        <v>7</v>
      </c>
      <c r="V271" s="16" t="s">
        <v>79</v>
      </c>
      <c r="W271" s="4" t="s">
        <v>7</v>
      </c>
      <c r="X271" s="4">
        <v>90</v>
      </c>
      <c r="Y271" s="4" t="s">
        <v>7</v>
      </c>
      <c r="Z271" s="4">
        <v>420</v>
      </c>
      <c r="AA271" s="4" t="s">
        <v>7</v>
      </c>
      <c r="AB271" s="6">
        <v>1450</v>
      </c>
      <c r="AC271" s="4" t="s">
        <v>7</v>
      </c>
      <c r="AD271" s="4">
        <v>4</v>
      </c>
      <c r="AE271" s="15" t="s">
        <v>8</v>
      </c>
      <c r="AF271" s="665">
        <v>16.048453340206368</v>
      </c>
      <c r="AG271" s="285">
        <f>INDEX(Калькулятор!$H$55:$BF$55,MATCH(AB271,Калькулятор!$H$41:$BF$41,0))</f>
        <v>919.14658578600006</v>
      </c>
      <c r="AH271" s="672">
        <v>24794.866565467099</v>
      </c>
      <c r="AI271" s="672">
        <v>20687.600583820516</v>
      </c>
      <c r="AJ271" s="673">
        <f t="shared" si="55"/>
        <v>45482.467149287615</v>
      </c>
      <c r="AK271" s="3" t="str">
        <f t="shared" si="58"/>
        <v>Wtherm</v>
      </c>
      <c r="AL271" s="4" t="s">
        <v>7</v>
      </c>
      <c r="AM271" s="16" t="s">
        <v>79</v>
      </c>
      <c r="AN271" s="4" t="s">
        <v>7</v>
      </c>
      <c r="AO271" s="4">
        <v>110</v>
      </c>
      <c r="AP271" s="4" t="s">
        <v>7</v>
      </c>
      <c r="AQ271" s="4">
        <v>420</v>
      </c>
      <c r="AR271" s="4" t="s">
        <v>7</v>
      </c>
      <c r="AS271" s="6">
        <v>1450</v>
      </c>
      <c r="AT271" s="4" t="s">
        <v>7</v>
      </c>
      <c r="AU271" s="4">
        <v>4</v>
      </c>
      <c r="AV271" s="15" t="s">
        <v>8</v>
      </c>
      <c r="AW271" s="665">
        <v>16.675502548206371</v>
      </c>
      <c r="AX271" s="285">
        <f>INDEX(Калькулятор!$H$62:$BF$62,MATCH(AS271,Калькулятор!$H$41:$BF$41,0))</f>
        <v>1108.0813718625677</v>
      </c>
      <c r="AY271" s="672">
        <v>25613.01519510978</v>
      </c>
      <c r="AZ271" s="672">
        <v>20687.600583820516</v>
      </c>
      <c r="BA271" s="673">
        <f t="shared" si="51"/>
        <v>46300.615778930296</v>
      </c>
      <c r="BB271" s="3" t="str">
        <f t="shared" si="59"/>
        <v>Wtherm</v>
      </c>
      <c r="BC271" s="4" t="s">
        <v>7</v>
      </c>
      <c r="BD271" s="16" t="s">
        <v>79</v>
      </c>
      <c r="BE271" s="4" t="s">
        <v>7</v>
      </c>
      <c r="BF271" s="4">
        <v>140</v>
      </c>
      <c r="BG271" s="4" t="s">
        <v>7</v>
      </c>
      <c r="BH271" s="4">
        <v>420</v>
      </c>
      <c r="BI271" s="4" t="s">
        <v>7</v>
      </c>
      <c r="BJ271" s="6">
        <v>1450</v>
      </c>
      <c r="BK271" s="4" t="s">
        <v>7</v>
      </c>
      <c r="BL271" s="4">
        <v>8</v>
      </c>
      <c r="BM271" s="14" t="s">
        <v>12</v>
      </c>
      <c r="BN271" s="665">
        <v>20.401527603915302</v>
      </c>
      <c r="BO271" s="285">
        <f>INDEX(Калькулятор!$H$69:$BF$69,MATCH(BJ271,Калькулятор!$H$41:$BF$41,0))</f>
        <v>1501.2716094828868</v>
      </c>
      <c r="BP271" s="672">
        <v>39349.325438860811</v>
      </c>
      <c r="BQ271" s="672">
        <v>20687.600583820516</v>
      </c>
      <c r="BR271" s="673">
        <f t="shared" si="52"/>
        <v>60036.926022681328</v>
      </c>
      <c r="BS271" s="3" t="str">
        <f t="shared" si="60"/>
        <v>Wtherm</v>
      </c>
      <c r="BT271" s="4" t="s">
        <v>7</v>
      </c>
      <c r="BU271" s="16" t="s">
        <v>79</v>
      </c>
      <c r="BV271" s="4" t="s">
        <v>7</v>
      </c>
      <c r="BW271" s="4">
        <v>180</v>
      </c>
      <c r="BX271" s="4" t="s">
        <v>7</v>
      </c>
      <c r="BY271" s="4">
        <v>420</v>
      </c>
      <c r="BZ271" s="4" t="s">
        <v>7</v>
      </c>
      <c r="CA271" s="6">
        <v>1450</v>
      </c>
      <c r="CB271" s="4" t="s">
        <v>7</v>
      </c>
      <c r="CC271" s="4">
        <v>8</v>
      </c>
      <c r="CD271" s="14" t="s">
        <v>12</v>
      </c>
      <c r="CE271" s="665">
        <v>21.655626019915299</v>
      </c>
      <c r="CF271" s="285">
        <f>INDEX(Калькулятор!$H$83:$BF$83,MATCH(CA271,Калькулятор!$H$41:$BF$41,0))</f>
        <v>1719.0726719985389</v>
      </c>
      <c r="CG271" s="672">
        <v>40970.528948146166</v>
      </c>
      <c r="CH271" s="672">
        <v>20687.600583820516</v>
      </c>
      <c r="CI271" s="673">
        <f t="shared" si="53"/>
        <v>61658.129531966682</v>
      </c>
    </row>
    <row r="272" spans="2:87" ht="16.5" thickBot="1" x14ac:dyDescent="0.3">
      <c r="B272" s="846"/>
      <c r="C272" s="3" t="str">
        <f t="shared" si="56"/>
        <v>Wtherm</v>
      </c>
      <c r="D272" s="4" t="s">
        <v>7</v>
      </c>
      <c r="E272" s="16" t="s">
        <v>79</v>
      </c>
      <c r="F272" s="4" t="s">
        <v>7</v>
      </c>
      <c r="G272" s="4">
        <v>75</v>
      </c>
      <c r="H272" s="4" t="s">
        <v>7</v>
      </c>
      <c r="I272" s="4">
        <v>420</v>
      </c>
      <c r="J272" s="4" t="s">
        <v>7</v>
      </c>
      <c r="K272" s="6">
        <v>1500</v>
      </c>
      <c r="L272" s="4" t="s">
        <v>7</v>
      </c>
      <c r="M272" s="4">
        <v>4</v>
      </c>
      <c r="N272" s="15" t="s">
        <v>8</v>
      </c>
      <c r="O272" s="665">
        <v>16.048864984367476</v>
      </c>
      <c r="P272" s="285">
        <f>INDEX(Калькулятор!$H$48:$BF$48,MATCH(K272,Калькулятор!$H$41:$BF$41,0))</f>
        <v>683.0367727552798</v>
      </c>
      <c r="Q272" s="672">
        <v>24964.467395274409</v>
      </c>
      <c r="R272" s="672">
        <v>21328.61939753847</v>
      </c>
      <c r="S272" s="673">
        <f t="shared" si="50"/>
        <v>46293.086792812879</v>
      </c>
      <c r="T272" s="3" t="str">
        <f t="shared" si="57"/>
        <v>Wtherm</v>
      </c>
      <c r="U272" s="4" t="s">
        <v>7</v>
      </c>
      <c r="V272" s="16" t="s">
        <v>79</v>
      </c>
      <c r="W272" s="4" t="s">
        <v>7</v>
      </c>
      <c r="X272" s="4">
        <v>90</v>
      </c>
      <c r="Y272" s="4" t="s">
        <v>7</v>
      </c>
      <c r="Z272" s="4">
        <v>420</v>
      </c>
      <c r="AA272" s="4" t="s">
        <v>7</v>
      </c>
      <c r="AB272" s="6">
        <v>1500</v>
      </c>
      <c r="AC272" s="4" t="s">
        <v>7</v>
      </c>
      <c r="AD272" s="4">
        <v>4</v>
      </c>
      <c r="AE272" s="15" t="s">
        <v>8</v>
      </c>
      <c r="AF272" s="665">
        <v>16.528666090367476</v>
      </c>
      <c r="AG272" s="285">
        <f>INDEX(Калькулятор!$H$55:$BF$55,MATCH(AB272,Калькулятор!$H$41:$BF$41,0))</f>
        <v>960.92597604899993</v>
      </c>
      <c r="AH272" s="672">
        <v>25567.72648786892</v>
      </c>
      <c r="AI272" s="672">
        <v>21328.61939753847</v>
      </c>
      <c r="AJ272" s="673">
        <f t="shared" si="55"/>
        <v>46896.345885407391</v>
      </c>
      <c r="AK272" s="3" t="str">
        <f t="shared" si="58"/>
        <v>Wtherm</v>
      </c>
      <c r="AL272" s="4" t="s">
        <v>7</v>
      </c>
      <c r="AM272" s="16" t="s">
        <v>79</v>
      </c>
      <c r="AN272" s="4" t="s">
        <v>7</v>
      </c>
      <c r="AO272" s="4">
        <v>110</v>
      </c>
      <c r="AP272" s="4" t="s">
        <v>7</v>
      </c>
      <c r="AQ272" s="4">
        <v>420</v>
      </c>
      <c r="AR272" s="4" t="s">
        <v>7</v>
      </c>
      <c r="AS272" s="6">
        <v>1500</v>
      </c>
      <c r="AT272" s="4" t="s">
        <v>7</v>
      </c>
      <c r="AU272" s="4">
        <v>4</v>
      </c>
      <c r="AV272" s="15" t="s">
        <v>8</v>
      </c>
      <c r="AW272" s="665">
        <v>17.168400898367477</v>
      </c>
      <c r="AX272" s="285">
        <f>INDEX(Калькулятор!$H$62:$BF$62,MATCH(AS272,Калькулятор!$H$41:$BF$41,0))</f>
        <v>1158.4487069472298</v>
      </c>
      <c r="AY272" s="672">
        <v>26402.259444661595</v>
      </c>
      <c r="AZ272" s="672">
        <v>21328.61939753847</v>
      </c>
      <c r="BA272" s="673">
        <f t="shared" si="51"/>
        <v>47730.878842200065</v>
      </c>
      <c r="BB272" s="3" t="str">
        <f t="shared" si="59"/>
        <v>Wtherm</v>
      </c>
      <c r="BC272" s="4" t="s">
        <v>7</v>
      </c>
      <c r="BD272" s="16" t="s">
        <v>79</v>
      </c>
      <c r="BE272" s="4" t="s">
        <v>7</v>
      </c>
      <c r="BF272" s="4">
        <v>140</v>
      </c>
      <c r="BG272" s="4" t="s">
        <v>7</v>
      </c>
      <c r="BH272" s="4">
        <v>420</v>
      </c>
      <c r="BI272" s="4" t="s">
        <v>7</v>
      </c>
      <c r="BJ272" s="6">
        <v>1500</v>
      </c>
      <c r="BK272" s="4" t="s">
        <v>7</v>
      </c>
      <c r="BL272" s="4">
        <v>8</v>
      </c>
      <c r="BM272" s="14" t="s">
        <v>12</v>
      </c>
      <c r="BN272" s="665">
        <v>21.02519470122726</v>
      </c>
      <c r="BO272" s="285">
        <f>INDEX(Калькулятор!$H$69:$BF$69,MATCH(BJ272,Калькулятор!$H$41:$BF$41,0))</f>
        <v>1569.5112280957451</v>
      </c>
      <c r="BP272" s="672">
        <v>40661.325054931105</v>
      </c>
      <c r="BQ272" s="672">
        <v>21328.61939753847</v>
      </c>
      <c r="BR272" s="673">
        <f t="shared" si="52"/>
        <v>61989.944452469572</v>
      </c>
      <c r="BS272" s="3" t="str">
        <f t="shared" si="60"/>
        <v>Wtherm</v>
      </c>
      <c r="BT272" s="4" t="s">
        <v>7</v>
      </c>
      <c r="BU272" s="16" t="s">
        <v>79</v>
      </c>
      <c r="BV272" s="4" t="s">
        <v>7</v>
      </c>
      <c r="BW272" s="4">
        <v>180</v>
      </c>
      <c r="BX272" s="4" t="s">
        <v>7</v>
      </c>
      <c r="BY272" s="4">
        <v>420</v>
      </c>
      <c r="BZ272" s="4" t="s">
        <v>7</v>
      </c>
      <c r="CA272" s="6">
        <v>1500</v>
      </c>
      <c r="CB272" s="4" t="s">
        <v>7</v>
      </c>
      <c r="CC272" s="4">
        <v>8</v>
      </c>
      <c r="CD272" s="14" t="s">
        <v>12</v>
      </c>
      <c r="CE272" s="665">
        <v>22.30466431722726</v>
      </c>
      <c r="CF272" s="285">
        <f>INDEX(Калькулятор!$H$83:$BF$83,MATCH(CA272,Калькулятор!$H$41:$BF$41,0))</f>
        <v>1797.2123389075632</v>
      </c>
      <c r="CG272" s="672">
        <v>42315.297218516469</v>
      </c>
      <c r="CH272" s="672">
        <v>21328.61939753847</v>
      </c>
      <c r="CI272" s="673">
        <f t="shared" si="53"/>
        <v>63643.916616054936</v>
      </c>
    </row>
    <row r="273" spans="2:87" ht="16.5" thickBot="1" x14ac:dyDescent="0.3">
      <c r="B273" s="846"/>
      <c r="C273" s="3" t="str">
        <f t="shared" si="56"/>
        <v>Wtherm</v>
      </c>
      <c r="D273" s="4" t="s">
        <v>7</v>
      </c>
      <c r="E273" s="16" t="s">
        <v>79</v>
      </c>
      <c r="F273" s="4" t="s">
        <v>7</v>
      </c>
      <c r="G273" s="4">
        <v>75</v>
      </c>
      <c r="H273" s="4" t="s">
        <v>7</v>
      </c>
      <c r="I273" s="4">
        <v>420</v>
      </c>
      <c r="J273" s="4" t="s">
        <v>7</v>
      </c>
      <c r="K273" s="6">
        <v>1550</v>
      </c>
      <c r="L273" s="4" t="s">
        <v>7</v>
      </c>
      <c r="M273" s="4">
        <v>4</v>
      </c>
      <c r="N273" s="15" t="s">
        <v>8</v>
      </c>
      <c r="O273" s="665">
        <v>16.550671534528583</v>
      </c>
      <c r="P273" s="285">
        <f>INDEX(Калькулятор!$H$48:$BF$48,MATCH(K273,Калькулятор!$H$41:$BF$41,0))</f>
        <v>712.73402374463979</v>
      </c>
      <c r="Q273" s="672">
        <v>25713.153132313731</v>
      </c>
      <c r="R273" s="672">
        <v>22199.638211256417</v>
      </c>
      <c r="S273" s="673">
        <f t="shared" si="50"/>
        <v>47912.791343570148</v>
      </c>
      <c r="T273" s="3" t="str">
        <f t="shared" si="57"/>
        <v>Wtherm</v>
      </c>
      <c r="U273" s="4" t="s">
        <v>7</v>
      </c>
      <c r="V273" s="16" t="s">
        <v>79</v>
      </c>
      <c r="W273" s="4" t="s">
        <v>7</v>
      </c>
      <c r="X273" s="4">
        <v>90</v>
      </c>
      <c r="Y273" s="4" t="s">
        <v>7</v>
      </c>
      <c r="Z273" s="4">
        <v>420</v>
      </c>
      <c r="AA273" s="4" t="s">
        <v>7</v>
      </c>
      <c r="AB273" s="6">
        <v>1550</v>
      </c>
      <c r="AC273" s="4" t="s">
        <v>7</v>
      </c>
      <c r="AD273" s="4">
        <v>4</v>
      </c>
      <c r="AE273" s="15" t="s">
        <v>8</v>
      </c>
      <c r="AF273" s="665">
        <v>17.039986840528584</v>
      </c>
      <c r="AG273" s="285">
        <f>INDEX(Калькулятор!$H$55:$BF$55,MATCH(AB273,Калькулятор!$H$41:$BF$41,0))</f>
        <v>1002.7053663119999</v>
      </c>
      <c r="AH273" s="672">
        <v>26328.340290270738</v>
      </c>
      <c r="AI273" s="672">
        <v>22199.638211256417</v>
      </c>
      <c r="AJ273" s="673">
        <f t="shared" si="55"/>
        <v>48527.978501527155</v>
      </c>
      <c r="AK273" s="3" t="str">
        <f t="shared" si="58"/>
        <v>Wtherm</v>
      </c>
      <c r="AL273" s="4" t="s">
        <v>7</v>
      </c>
      <c r="AM273" s="16" t="s">
        <v>79</v>
      </c>
      <c r="AN273" s="4" t="s">
        <v>7</v>
      </c>
      <c r="AO273" s="4">
        <v>110</v>
      </c>
      <c r="AP273" s="4" t="s">
        <v>7</v>
      </c>
      <c r="AQ273" s="4">
        <v>420</v>
      </c>
      <c r="AR273" s="4" t="s">
        <v>7</v>
      </c>
      <c r="AS273" s="6">
        <v>1550</v>
      </c>
      <c r="AT273" s="4" t="s">
        <v>7</v>
      </c>
      <c r="AU273" s="4">
        <v>4</v>
      </c>
      <c r="AV273" s="15" t="s">
        <v>8</v>
      </c>
      <c r="AW273" s="665">
        <v>17.692407248528582</v>
      </c>
      <c r="AX273" s="285">
        <f>INDEX(Калькулятор!$H$62:$BF$62,MATCH(AS273,Калькулятор!$H$41:$BF$41,0))</f>
        <v>1208.816042031892</v>
      </c>
      <c r="AY273" s="672">
        <v>27178.777334213417</v>
      </c>
      <c r="AZ273" s="672">
        <v>22199.638211256417</v>
      </c>
      <c r="BA273" s="673">
        <f t="shared" si="51"/>
        <v>49378.415545469834</v>
      </c>
      <c r="BB273" s="3" t="str">
        <f t="shared" si="59"/>
        <v>Wtherm</v>
      </c>
      <c r="BC273" s="4" t="s">
        <v>7</v>
      </c>
      <c r="BD273" s="16" t="s">
        <v>79</v>
      </c>
      <c r="BE273" s="4" t="s">
        <v>7</v>
      </c>
      <c r="BF273" s="4">
        <v>140</v>
      </c>
      <c r="BG273" s="4" t="s">
        <v>7</v>
      </c>
      <c r="BH273" s="4">
        <v>420</v>
      </c>
      <c r="BI273" s="4" t="s">
        <v>7</v>
      </c>
      <c r="BJ273" s="6">
        <v>1550</v>
      </c>
      <c r="BK273" s="4" t="s">
        <v>7</v>
      </c>
      <c r="BL273" s="4">
        <v>8</v>
      </c>
      <c r="BM273" s="14" t="s">
        <v>12</v>
      </c>
      <c r="BN273" s="665">
        <v>21.679969798539219</v>
      </c>
      <c r="BO273" s="285">
        <f>INDEX(Калькулятор!$H$69:$BF$69,MATCH(BJ273,Калькулятор!$H$41:$BF$41,0))</f>
        <v>1637.7508467086036</v>
      </c>
      <c r="BP273" s="672">
        <v>41959.877951001414</v>
      </c>
      <c r="BQ273" s="672">
        <v>22199.638211256417</v>
      </c>
      <c r="BR273" s="673">
        <f t="shared" si="52"/>
        <v>64159.516162257831</v>
      </c>
      <c r="BS273" s="3" t="str">
        <f t="shared" si="60"/>
        <v>Wtherm</v>
      </c>
      <c r="BT273" s="4" t="s">
        <v>7</v>
      </c>
      <c r="BU273" s="16" t="s">
        <v>79</v>
      </c>
      <c r="BV273" s="4" t="s">
        <v>7</v>
      </c>
      <c r="BW273" s="4">
        <v>180</v>
      </c>
      <c r="BX273" s="4" t="s">
        <v>7</v>
      </c>
      <c r="BY273" s="4">
        <v>420</v>
      </c>
      <c r="BZ273" s="4" t="s">
        <v>7</v>
      </c>
      <c r="CA273" s="6">
        <v>1550</v>
      </c>
      <c r="CB273" s="4" t="s">
        <v>7</v>
      </c>
      <c r="CC273" s="4">
        <v>8</v>
      </c>
      <c r="CD273" s="14" t="s">
        <v>12</v>
      </c>
      <c r="CE273" s="665">
        <v>22.984810614539214</v>
      </c>
      <c r="CF273" s="285">
        <f>INDEX(Калькулятор!$H$83:$BF$83,MATCH(CA273,Калькулятор!$H$41:$BF$41,0))</f>
        <v>1875.3520058165877</v>
      </c>
      <c r="CG273" s="672">
        <v>43645.658288886763</v>
      </c>
      <c r="CH273" s="672">
        <v>22199.638211256417</v>
      </c>
      <c r="CI273" s="673">
        <f t="shared" si="53"/>
        <v>65845.296500143188</v>
      </c>
    </row>
    <row r="274" spans="2:87" ht="16.5" thickBot="1" x14ac:dyDescent="0.3">
      <c r="B274" s="846"/>
      <c r="C274" s="3" t="str">
        <f t="shared" si="56"/>
        <v>Wtherm</v>
      </c>
      <c r="D274" s="7" t="s">
        <v>7</v>
      </c>
      <c r="E274" s="16" t="s">
        <v>79</v>
      </c>
      <c r="F274" s="7" t="s">
        <v>7</v>
      </c>
      <c r="G274" s="4">
        <v>75</v>
      </c>
      <c r="H274" s="7" t="s">
        <v>7</v>
      </c>
      <c r="I274" s="4">
        <v>420</v>
      </c>
      <c r="J274" s="7" t="s">
        <v>7</v>
      </c>
      <c r="K274" s="6">
        <v>1600</v>
      </c>
      <c r="L274" s="7" t="s">
        <v>7</v>
      </c>
      <c r="M274" s="4">
        <v>4</v>
      </c>
      <c r="N274" s="15" t="s">
        <v>8</v>
      </c>
      <c r="O274" s="665">
        <v>17.021370084689693</v>
      </c>
      <c r="P274" s="285">
        <f>INDEX(Калькулятор!$H$48:$BF$48,MATCH(K274,Калькулятор!$H$41:$BF$41,0))</f>
        <v>742.43127473399977</v>
      </c>
      <c r="Q274" s="672">
        <v>26461.838869353047</v>
      </c>
      <c r="R274" s="672">
        <v>22840.657024974364</v>
      </c>
      <c r="S274" s="673">
        <f t="shared" si="50"/>
        <v>49302.49589432741</v>
      </c>
      <c r="T274" s="3" t="str">
        <f t="shared" si="57"/>
        <v>Wtherm</v>
      </c>
      <c r="U274" s="7" t="s">
        <v>7</v>
      </c>
      <c r="V274" s="16" t="s">
        <v>79</v>
      </c>
      <c r="W274" s="7" t="s">
        <v>7</v>
      </c>
      <c r="X274" s="4">
        <v>90</v>
      </c>
      <c r="Y274" s="7" t="s">
        <v>7</v>
      </c>
      <c r="Z274" s="4">
        <v>420</v>
      </c>
      <c r="AA274" s="7" t="s">
        <v>7</v>
      </c>
      <c r="AB274" s="6">
        <v>1600</v>
      </c>
      <c r="AC274" s="7" t="s">
        <v>7</v>
      </c>
      <c r="AD274" s="4">
        <v>4</v>
      </c>
      <c r="AE274" s="15" t="s">
        <v>8</v>
      </c>
      <c r="AF274" s="665">
        <v>17.520199590689689</v>
      </c>
      <c r="AG274" s="285">
        <f>INDEX(Калькулятор!$H$55:$BF$55,MATCH(AB274,Калькулятор!$H$41:$BF$41,0))</f>
        <v>1044.4847565749999</v>
      </c>
      <c r="AH274" s="672">
        <v>27088.954092672557</v>
      </c>
      <c r="AI274" s="672">
        <v>22840.657024974364</v>
      </c>
      <c r="AJ274" s="673">
        <f t="shared" si="55"/>
        <v>49929.61111764692</v>
      </c>
      <c r="AK274" s="3" t="str">
        <f t="shared" si="58"/>
        <v>Wtherm</v>
      </c>
      <c r="AL274" s="7" t="s">
        <v>7</v>
      </c>
      <c r="AM274" s="16" t="s">
        <v>79</v>
      </c>
      <c r="AN274" s="7" t="s">
        <v>7</v>
      </c>
      <c r="AO274" s="4">
        <v>110</v>
      </c>
      <c r="AP274" s="7" t="s">
        <v>7</v>
      </c>
      <c r="AQ274" s="4">
        <v>420</v>
      </c>
      <c r="AR274" s="7" t="s">
        <v>7</v>
      </c>
      <c r="AS274" s="6">
        <v>1600</v>
      </c>
      <c r="AT274" s="7" t="s">
        <v>7</v>
      </c>
      <c r="AU274" s="4">
        <v>4</v>
      </c>
      <c r="AV274" s="15" t="s">
        <v>8</v>
      </c>
      <c r="AW274" s="665">
        <v>18.185305598689691</v>
      </c>
      <c r="AX274" s="285">
        <f>INDEX(Калькулятор!$H$62:$BF$62,MATCH(AS274,Калькулятор!$H$41:$BF$41,0))</f>
        <v>1259.1833771165543</v>
      </c>
      <c r="AY274" s="672">
        <v>27955.295223765243</v>
      </c>
      <c r="AZ274" s="672">
        <v>22840.657024974364</v>
      </c>
      <c r="BA274" s="673">
        <f t="shared" si="51"/>
        <v>50795.952248739603</v>
      </c>
      <c r="BB274" s="3" t="str">
        <f t="shared" si="59"/>
        <v>Wtherm</v>
      </c>
      <c r="BC274" s="7" t="s">
        <v>7</v>
      </c>
      <c r="BD274" s="16" t="s">
        <v>79</v>
      </c>
      <c r="BE274" s="7" t="s">
        <v>7</v>
      </c>
      <c r="BF274" s="4">
        <v>140</v>
      </c>
      <c r="BG274" s="7" t="s">
        <v>7</v>
      </c>
      <c r="BH274" s="4">
        <v>420</v>
      </c>
      <c r="BI274" s="7" t="s">
        <v>7</v>
      </c>
      <c r="BJ274" s="6">
        <v>1600</v>
      </c>
      <c r="BK274" s="7" t="s">
        <v>7</v>
      </c>
      <c r="BL274" s="4">
        <v>8</v>
      </c>
      <c r="BM274" s="14" t="s">
        <v>12</v>
      </c>
      <c r="BN274" s="665">
        <v>22.303636895851174</v>
      </c>
      <c r="BO274" s="285">
        <f>INDEX(Калькулятор!$H$69:$BF$69,MATCH(BJ274,Калькулятор!$H$41:$BF$41,0))</f>
        <v>1705.9904653214621</v>
      </c>
      <c r="BP274" s="672">
        <v>43258.430847071715</v>
      </c>
      <c r="BQ274" s="672">
        <v>22840.657024974364</v>
      </c>
      <c r="BR274" s="673">
        <f t="shared" si="52"/>
        <v>66099.087872046075</v>
      </c>
      <c r="BS274" s="3" t="str">
        <f t="shared" si="60"/>
        <v>Wtherm</v>
      </c>
      <c r="BT274" s="7" t="s">
        <v>7</v>
      </c>
      <c r="BU274" s="16" t="s">
        <v>79</v>
      </c>
      <c r="BV274" s="7" t="s">
        <v>7</v>
      </c>
      <c r="BW274" s="4">
        <v>180</v>
      </c>
      <c r="BX274" s="7" t="s">
        <v>7</v>
      </c>
      <c r="BY274" s="4">
        <v>420</v>
      </c>
      <c r="BZ274" s="7" t="s">
        <v>7</v>
      </c>
      <c r="CA274" s="6">
        <v>1600</v>
      </c>
      <c r="CB274" s="7" t="s">
        <v>7</v>
      </c>
      <c r="CC274" s="4">
        <v>8</v>
      </c>
      <c r="CD274" s="14" t="s">
        <v>12</v>
      </c>
      <c r="CE274" s="665">
        <v>23.633848911851178</v>
      </c>
      <c r="CF274" s="285">
        <f>INDEX(Калькулятор!$H$83:$BF$83,MATCH(CA274,Калькулятор!$H$41:$BF$41,0))</f>
        <v>1953.4916727256123</v>
      </c>
      <c r="CG274" s="672">
        <v>44976.019359257072</v>
      </c>
      <c r="CH274" s="672">
        <v>22840.657024974364</v>
      </c>
      <c r="CI274" s="673">
        <f t="shared" si="53"/>
        <v>67816.676384231439</v>
      </c>
    </row>
    <row r="275" spans="2:87" ht="16.5" thickBot="1" x14ac:dyDescent="0.3">
      <c r="B275" s="846"/>
      <c r="C275" s="3" t="str">
        <f t="shared" si="56"/>
        <v>Wtherm</v>
      </c>
      <c r="D275" s="4" t="s">
        <v>7</v>
      </c>
      <c r="E275" s="16" t="s">
        <v>79</v>
      </c>
      <c r="F275" s="4" t="s">
        <v>7</v>
      </c>
      <c r="G275" s="4">
        <v>75</v>
      </c>
      <c r="H275" s="4" t="s">
        <v>7</v>
      </c>
      <c r="I275" s="4">
        <v>420</v>
      </c>
      <c r="J275" s="4" t="s">
        <v>7</v>
      </c>
      <c r="K275" s="6">
        <v>1650</v>
      </c>
      <c r="L275" s="4" t="s">
        <v>7</v>
      </c>
      <c r="M275" s="4">
        <v>4</v>
      </c>
      <c r="N275" s="15" t="s">
        <v>8</v>
      </c>
      <c r="O275" s="665">
        <v>17.492068634850796</v>
      </c>
      <c r="P275" s="285">
        <f>INDEX(Калькулятор!$H$48:$BF$48,MATCH(K275,Калькулятор!$H$41:$BF$41,0))</f>
        <v>772.12852572335987</v>
      </c>
      <c r="Q275" s="672">
        <v>27210.524606392366</v>
      </c>
      <c r="R275" s="672">
        <v>23481.67583869231</v>
      </c>
      <c r="S275" s="673">
        <f t="shared" ref="S275:S302" si="61">Q275+R275</f>
        <v>50692.200445084673</v>
      </c>
      <c r="T275" s="3" t="str">
        <f t="shared" si="57"/>
        <v>Wtherm</v>
      </c>
      <c r="U275" s="4" t="s">
        <v>7</v>
      </c>
      <c r="V275" s="16" t="s">
        <v>79</v>
      </c>
      <c r="W275" s="4" t="s">
        <v>7</v>
      </c>
      <c r="X275" s="4">
        <v>90</v>
      </c>
      <c r="Y275" s="4" t="s">
        <v>7</v>
      </c>
      <c r="Z275" s="4">
        <v>420</v>
      </c>
      <c r="AA275" s="4" t="s">
        <v>7</v>
      </c>
      <c r="AB275" s="6">
        <v>1650</v>
      </c>
      <c r="AC275" s="4" t="s">
        <v>7</v>
      </c>
      <c r="AD275" s="4">
        <v>4</v>
      </c>
      <c r="AE275" s="15" t="s">
        <v>8</v>
      </c>
      <c r="AF275" s="665">
        <v>18.000412340850801</v>
      </c>
      <c r="AG275" s="285">
        <f>INDEX(Калькулятор!$H$55:$BF$55,MATCH(AB275,Калькулятор!$H$41:$BF$41,0))</f>
        <v>1086.264146838</v>
      </c>
      <c r="AH275" s="672">
        <v>27849.567895074382</v>
      </c>
      <c r="AI275" s="672">
        <v>23481.67583869231</v>
      </c>
      <c r="AJ275" s="673">
        <f t="shared" si="55"/>
        <v>51331.243733766692</v>
      </c>
      <c r="AK275" s="3" t="str">
        <f t="shared" si="58"/>
        <v>Wtherm</v>
      </c>
      <c r="AL275" s="4" t="s">
        <v>7</v>
      </c>
      <c r="AM275" s="16" t="s">
        <v>79</v>
      </c>
      <c r="AN275" s="4" t="s">
        <v>7</v>
      </c>
      <c r="AO275" s="4">
        <v>110</v>
      </c>
      <c r="AP275" s="4" t="s">
        <v>7</v>
      </c>
      <c r="AQ275" s="4">
        <v>420</v>
      </c>
      <c r="AR275" s="4" t="s">
        <v>7</v>
      </c>
      <c r="AS275" s="6">
        <v>1650</v>
      </c>
      <c r="AT275" s="4" t="s">
        <v>7</v>
      </c>
      <c r="AU275" s="4">
        <v>4</v>
      </c>
      <c r="AV275" s="15" t="s">
        <v>8</v>
      </c>
      <c r="AW275" s="665">
        <v>18.678203948850797</v>
      </c>
      <c r="AX275" s="285">
        <f>INDEX(Калькулятор!$H$62:$BF$62,MATCH(AS275,Калькулятор!$H$41:$BF$41,0))</f>
        <v>1309.5507122012164</v>
      </c>
      <c r="AY275" s="672">
        <v>28731.813113317061</v>
      </c>
      <c r="AZ275" s="672">
        <v>23481.67583869231</v>
      </c>
      <c r="BA275" s="673">
        <f t="shared" ref="BA275:BA302" si="62">AY275+AZ275</f>
        <v>52213.488952009371</v>
      </c>
      <c r="BB275" s="3" t="str">
        <f t="shared" si="59"/>
        <v>Wtherm</v>
      </c>
      <c r="BC275" s="4" t="s">
        <v>7</v>
      </c>
      <c r="BD275" s="16" t="s">
        <v>79</v>
      </c>
      <c r="BE275" s="4" t="s">
        <v>7</v>
      </c>
      <c r="BF275" s="4">
        <v>140</v>
      </c>
      <c r="BG275" s="4" t="s">
        <v>7</v>
      </c>
      <c r="BH275" s="4">
        <v>420</v>
      </c>
      <c r="BI275" s="4" t="s">
        <v>7</v>
      </c>
      <c r="BJ275" s="6">
        <v>1650</v>
      </c>
      <c r="BK275" s="4" t="s">
        <v>7</v>
      </c>
      <c r="BL275" s="4">
        <v>8</v>
      </c>
      <c r="BM275" s="14" t="s">
        <v>12</v>
      </c>
      <c r="BN275" s="665">
        <v>22.927303993163129</v>
      </c>
      <c r="BO275" s="285">
        <f>INDEX(Калькулятор!$H$69:$BF$69,MATCH(BJ275,Калькулятор!$H$41:$BF$41,0))</f>
        <v>1774.2300839343206</v>
      </c>
      <c r="BP275" s="672">
        <v>44556.983743142002</v>
      </c>
      <c r="BQ275" s="672">
        <v>23481.67583869231</v>
      </c>
      <c r="BR275" s="673">
        <f t="shared" ref="BR275:BR302" si="63">BP275+BQ275</f>
        <v>68038.659581834305</v>
      </c>
      <c r="BS275" s="3" t="str">
        <f t="shared" si="60"/>
        <v>Wtherm</v>
      </c>
      <c r="BT275" s="4" t="s">
        <v>7</v>
      </c>
      <c r="BU275" s="16" t="s">
        <v>79</v>
      </c>
      <c r="BV275" s="4" t="s">
        <v>7</v>
      </c>
      <c r="BW275" s="4">
        <v>180</v>
      </c>
      <c r="BX275" s="4" t="s">
        <v>7</v>
      </c>
      <c r="BY275" s="4">
        <v>420</v>
      </c>
      <c r="BZ275" s="4" t="s">
        <v>7</v>
      </c>
      <c r="CA275" s="6">
        <v>1650</v>
      </c>
      <c r="CB275" s="4" t="s">
        <v>7</v>
      </c>
      <c r="CC275" s="4">
        <v>8</v>
      </c>
      <c r="CD275" s="14" t="s">
        <v>12</v>
      </c>
      <c r="CE275" s="665">
        <v>24.282887209163128</v>
      </c>
      <c r="CF275" s="285">
        <f>INDEX(Калькулятор!$H$83:$BF$83,MATCH(CA275,Калькулятор!$H$41:$BF$41,0))</f>
        <v>2031.6313396346368</v>
      </c>
      <c r="CG275" s="672">
        <v>46306.380429627367</v>
      </c>
      <c r="CH275" s="672">
        <v>23481.67583869231</v>
      </c>
      <c r="CI275" s="673">
        <f t="shared" ref="CI275:CI302" si="64">CG275+CH275</f>
        <v>69788.056268319677</v>
      </c>
    </row>
    <row r="276" spans="2:87" ht="16.5" thickBot="1" x14ac:dyDescent="0.3">
      <c r="B276" s="846"/>
      <c r="C276" s="3" t="str">
        <f t="shared" si="56"/>
        <v>Wtherm</v>
      </c>
      <c r="D276" s="4" t="s">
        <v>7</v>
      </c>
      <c r="E276" s="16" t="s">
        <v>79</v>
      </c>
      <c r="F276" s="4" t="s">
        <v>7</v>
      </c>
      <c r="G276" s="4">
        <v>75</v>
      </c>
      <c r="H276" s="4" t="s">
        <v>7</v>
      </c>
      <c r="I276" s="4">
        <v>420</v>
      </c>
      <c r="J276" s="4" t="s">
        <v>7</v>
      </c>
      <c r="K276" s="6">
        <v>1700</v>
      </c>
      <c r="L276" s="4" t="s">
        <v>7</v>
      </c>
      <c r="M276" s="4">
        <v>4</v>
      </c>
      <c r="N276" s="15" t="s">
        <v>8</v>
      </c>
      <c r="O276" s="665">
        <v>17.962767185011906</v>
      </c>
      <c r="P276" s="285">
        <f>INDEX(Калькулятор!$H$48:$BF$48,MATCH(K276,Калькулятор!$H$41:$BF$41,0))</f>
        <v>801.82577671271986</v>
      </c>
      <c r="Q276" s="672">
        <v>27959.210343431689</v>
      </c>
      <c r="R276" s="672">
        <v>24122.69465241026</v>
      </c>
      <c r="S276" s="673">
        <f t="shared" si="61"/>
        <v>52081.904995841949</v>
      </c>
      <c r="T276" s="3" t="str">
        <f t="shared" si="57"/>
        <v>Wtherm</v>
      </c>
      <c r="U276" s="4" t="s">
        <v>7</v>
      </c>
      <c r="V276" s="16" t="s">
        <v>79</v>
      </c>
      <c r="W276" s="4" t="s">
        <v>7</v>
      </c>
      <c r="X276" s="4">
        <v>90</v>
      </c>
      <c r="Y276" s="4" t="s">
        <v>7</v>
      </c>
      <c r="Z276" s="4">
        <v>420</v>
      </c>
      <c r="AA276" s="4" t="s">
        <v>7</v>
      </c>
      <c r="AB276" s="6">
        <v>1700</v>
      </c>
      <c r="AC276" s="4" t="s">
        <v>7</v>
      </c>
      <c r="AD276" s="4">
        <v>4</v>
      </c>
      <c r="AE276" s="15" t="s">
        <v>8</v>
      </c>
      <c r="AF276" s="665">
        <v>18.480625091011909</v>
      </c>
      <c r="AG276" s="285">
        <f>INDEX(Калькулятор!$H$55:$BF$55,MATCH(AB276,Калькулятор!$H$41:$BF$41,0))</f>
        <v>1128.0435371010001</v>
      </c>
      <c r="AH276" s="672">
        <v>28610.1816974762</v>
      </c>
      <c r="AI276" s="672">
        <v>24122.69465241026</v>
      </c>
      <c r="AJ276" s="673">
        <f t="shared" si="55"/>
        <v>52732.876349886457</v>
      </c>
      <c r="AK276" s="3" t="str">
        <f t="shared" si="58"/>
        <v>Wtherm</v>
      </c>
      <c r="AL276" s="4" t="s">
        <v>7</v>
      </c>
      <c r="AM276" s="16" t="s">
        <v>79</v>
      </c>
      <c r="AN276" s="4" t="s">
        <v>7</v>
      </c>
      <c r="AO276" s="4">
        <v>110</v>
      </c>
      <c r="AP276" s="4" t="s">
        <v>7</v>
      </c>
      <c r="AQ276" s="4">
        <v>420</v>
      </c>
      <c r="AR276" s="4" t="s">
        <v>7</v>
      </c>
      <c r="AS276" s="6">
        <v>1700</v>
      </c>
      <c r="AT276" s="4" t="s">
        <v>7</v>
      </c>
      <c r="AU276" s="4">
        <v>4</v>
      </c>
      <c r="AV276" s="15" t="s">
        <v>8</v>
      </c>
      <c r="AW276" s="665">
        <v>19.171102299011903</v>
      </c>
      <c r="AX276" s="285">
        <f>INDEX(Калькулятор!$H$62:$BF$62,MATCH(AS276,Калькулятор!$H$41:$BF$41,0))</f>
        <v>1359.9180472858786</v>
      </c>
      <c r="AY276" s="672">
        <v>29508.331002868876</v>
      </c>
      <c r="AZ276" s="672">
        <v>24122.69465241026</v>
      </c>
      <c r="BA276" s="673">
        <f t="shared" si="62"/>
        <v>53631.02565527914</v>
      </c>
      <c r="BB276" s="3" t="str">
        <f t="shared" si="59"/>
        <v>Wtherm</v>
      </c>
      <c r="BC276" s="4" t="s">
        <v>7</v>
      </c>
      <c r="BD276" s="16" t="s">
        <v>79</v>
      </c>
      <c r="BE276" s="4" t="s">
        <v>7</v>
      </c>
      <c r="BF276" s="4">
        <v>140</v>
      </c>
      <c r="BG276" s="4" t="s">
        <v>7</v>
      </c>
      <c r="BH276" s="4">
        <v>420</v>
      </c>
      <c r="BI276" s="4" t="s">
        <v>7</v>
      </c>
      <c r="BJ276" s="6">
        <v>1700</v>
      </c>
      <c r="BK276" s="4" t="s">
        <v>7</v>
      </c>
      <c r="BL276" s="4">
        <v>8</v>
      </c>
      <c r="BM276" s="14" t="s">
        <v>12</v>
      </c>
      <c r="BN276" s="665">
        <v>23.550971090475091</v>
      </c>
      <c r="BO276" s="285">
        <f>INDEX(Калькулятор!$H$69:$BF$69,MATCH(BJ276,Калькулятор!$H$41:$BF$41,0))</f>
        <v>1842.4697025471792</v>
      </c>
      <c r="BP276" s="672">
        <v>45855.536639212318</v>
      </c>
      <c r="BQ276" s="672">
        <v>24122.69465241026</v>
      </c>
      <c r="BR276" s="673">
        <f t="shared" si="63"/>
        <v>69978.231291622578</v>
      </c>
      <c r="BS276" s="3" t="str">
        <f t="shared" si="60"/>
        <v>Wtherm</v>
      </c>
      <c r="BT276" s="4" t="s">
        <v>7</v>
      </c>
      <c r="BU276" s="16" t="s">
        <v>79</v>
      </c>
      <c r="BV276" s="4" t="s">
        <v>7</v>
      </c>
      <c r="BW276" s="4">
        <v>180</v>
      </c>
      <c r="BX276" s="4" t="s">
        <v>7</v>
      </c>
      <c r="BY276" s="4">
        <v>420</v>
      </c>
      <c r="BZ276" s="4" t="s">
        <v>7</v>
      </c>
      <c r="CA276" s="6">
        <v>1700</v>
      </c>
      <c r="CB276" s="4" t="s">
        <v>7</v>
      </c>
      <c r="CC276" s="4">
        <v>8</v>
      </c>
      <c r="CD276" s="14" t="s">
        <v>12</v>
      </c>
      <c r="CE276" s="665">
        <v>24.931925506475089</v>
      </c>
      <c r="CF276" s="285">
        <f>INDEX(Калькулятор!$H$83:$BF$83,MATCH(CA276,Калькулятор!$H$41:$BF$41,0))</f>
        <v>2109.7710065436613</v>
      </c>
      <c r="CG276" s="672">
        <v>47636.741499997675</v>
      </c>
      <c r="CH276" s="672">
        <v>24122.69465241026</v>
      </c>
      <c r="CI276" s="673">
        <f t="shared" si="64"/>
        <v>71759.436152407929</v>
      </c>
    </row>
    <row r="277" spans="2:87" ht="16.5" thickBot="1" x14ac:dyDescent="0.3">
      <c r="B277" s="846"/>
      <c r="C277" s="3" t="str">
        <f t="shared" si="56"/>
        <v>Wtherm</v>
      </c>
      <c r="D277" s="4" t="s">
        <v>7</v>
      </c>
      <c r="E277" s="16" t="s">
        <v>79</v>
      </c>
      <c r="F277" s="4" t="s">
        <v>7</v>
      </c>
      <c r="G277" s="4">
        <v>75</v>
      </c>
      <c r="H277" s="4" t="s">
        <v>7</v>
      </c>
      <c r="I277" s="4">
        <v>420</v>
      </c>
      <c r="J277" s="4" t="s">
        <v>7</v>
      </c>
      <c r="K277" s="6">
        <v>1750</v>
      </c>
      <c r="L277" s="4" t="s">
        <v>7</v>
      </c>
      <c r="M277" s="4">
        <v>4</v>
      </c>
      <c r="N277" s="15" t="s">
        <v>8</v>
      </c>
      <c r="O277" s="665">
        <v>18.464573735173012</v>
      </c>
      <c r="P277" s="285">
        <f>INDEX(Калькулятор!$H$48:$BF$48,MATCH(K277,Калькулятор!$H$41:$BF$41,0))</f>
        <v>831.52302770207973</v>
      </c>
      <c r="Q277" s="672">
        <v>28707.896080471011</v>
      </c>
      <c r="R277" s="672">
        <v>24993.713466128207</v>
      </c>
      <c r="S277" s="673">
        <f t="shared" si="61"/>
        <v>53701.609546599218</v>
      </c>
      <c r="T277" s="3" t="str">
        <f t="shared" si="57"/>
        <v>Wtherm</v>
      </c>
      <c r="U277" s="4" t="s">
        <v>7</v>
      </c>
      <c r="V277" s="16" t="s">
        <v>79</v>
      </c>
      <c r="W277" s="4" t="s">
        <v>7</v>
      </c>
      <c r="X277" s="4">
        <v>90</v>
      </c>
      <c r="Y277" s="4" t="s">
        <v>7</v>
      </c>
      <c r="Z277" s="4">
        <v>420</v>
      </c>
      <c r="AA277" s="4" t="s">
        <v>7</v>
      </c>
      <c r="AB277" s="6">
        <v>1750</v>
      </c>
      <c r="AC277" s="4" t="s">
        <v>7</v>
      </c>
      <c r="AD277" s="4">
        <v>4</v>
      </c>
      <c r="AE277" s="15" t="s">
        <v>8</v>
      </c>
      <c r="AF277" s="665">
        <v>18.991945841173013</v>
      </c>
      <c r="AG277" s="285">
        <f>INDEX(Калькулятор!$H$55:$BF$55,MATCH(AB277,Калькулятор!$H$41:$BF$41,0))</f>
        <v>1169.822927364</v>
      </c>
      <c r="AH277" s="672">
        <v>29370.795499878022</v>
      </c>
      <c r="AI277" s="672">
        <v>24993.713466128207</v>
      </c>
      <c r="AJ277" s="673">
        <f t="shared" si="55"/>
        <v>54364.508966006229</v>
      </c>
      <c r="AK277" s="3" t="str">
        <f t="shared" si="58"/>
        <v>Wtherm</v>
      </c>
      <c r="AL277" s="4" t="s">
        <v>7</v>
      </c>
      <c r="AM277" s="16" t="s">
        <v>79</v>
      </c>
      <c r="AN277" s="4" t="s">
        <v>7</v>
      </c>
      <c r="AO277" s="4">
        <v>110</v>
      </c>
      <c r="AP277" s="4" t="s">
        <v>7</v>
      </c>
      <c r="AQ277" s="4">
        <v>420</v>
      </c>
      <c r="AR277" s="4" t="s">
        <v>7</v>
      </c>
      <c r="AS277" s="6">
        <v>1750</v>
      </c>
      <c r="AT277" s="4" t="s">
        <v>7</v>
      </c>
      <c r="AU277" s="4">
        <v>4</v>
      </c>
      <c r="AV277" s="15" t="s">
        <v>8</v>
      </c>
      <c r="AW277" s="665">
        <v>19.695108649173008</v>
      </c>
      <c r="AX277" s="285">
        <f>INDEX(Калькулятор!$H$62:$BF$62,MATCH(AS277,Калькулятор!$H$41:$BF$41,0))</f>
        <v>1410.2853823705407</v>
      </c>
      <c r="AY277" s="672">
        <v>30284.848892420701</v>
      </c>
      <c r="AZ277" s="672">
        <v>24993.713466128207</v>
      </c>
      <c r="BA277" s="673">
        <f t="shared" si="62"/>
        <v>55278.562358548908</v>
      </c>
      <c r="BB277" s="3" t="str">
        <f t="shared" si="59"/>
        <v>Wtherm</v>
      </c>
      <c r="BC277" s="4" t="s">
        <v>7</v>
      </c>
      <c r="BD277" s="16" t="s">
        <v>79</v>
      </c>
      <c r="BE277" s="4" t="s">
        <v>7</v>
      </c>
      <c r="BF277" s="4">
        <v>140</v>
      </c>
      <c r="BG277" s="4" t="s">
        <v>7</v>
      </c>
      <c r="BH277" s="4">
        <v>420</v>
      </c>
      <c r="BI277" s="4" t="s">
        <v>7</v>
      </c>
      <c r="BJ277" s="6">
        <v>1750</v>
      </c>
      <c r="BK277" s="4" t="s">
        <v>7</v>
      </c>
      <c r="BL277" s="4">
        <v>8</v>
      </c>
      <c r="BM277" s="14" t="s">
        <v>12</v>
      </c>
      <c r="BN277" s="665">
        <v>24.205746187787049</v>
      </c>
      <c r="BO277" s="285">
        <f>INDEX(Калькулятор!$H$69:$BF$69,MATCH(BJ277,Калькулятор!$H$41:$BF$41,0))</f>
        <v>1910.7093211600375</v>
      </c>
      <c r="BP277" s="672">
        <v>47154.089535282605</v>
      </c>
      <c r="BQ277" s="672">
        <v>24993.713466128207</v>
      </c>
      <c r="BR277" s="673">
        <f t="shared" si="63"/>
        <v>72147.803001410808</v>
      </c>
      <c r="BS277" s="3" t="str">
        <f t="shared" si="60"/>
        <v>Wtherm</v>
      </c>
      <c r="BT277" s="4" t="s">
        <v>7</v>
      </c>
      <c r="BU277" s="16" t="s">
        <v>79</v>
      </c>
      <c r="BV277" s="4" t="s">
        <v>7</v>
      </c>
      <c r="BW277" s="4">
        <v>180</v>
      </c>
      <c r="BX277" s="4" t="s">
        <v>7</v>
      </c>
      <c r="BY277" s="4">
        <v>420</v>
      </c>
      <c r="BZ277" s="4" t="s">
        <v>7</v>
      </c>
      <c r="CA277" s="6">
        <v>1750</v>
      </c>
      <c r="CB277" s="4" t="s">
        <v>7</v>
      </c>
      <c r="CC277" s="4">
        <v>8</v>
      </c>
      <c r="CD277" s="14" t="s">
        <v>12</v>
      </c>
      <c r="CE277" s="665">
        <v>25.61207180378705</v>
      </c>
      <c r="CF277" s="285">
        <f>INDEX(Калькулятор!$H$83:$BF$83,MATCH(CA277,Калькулятор!$H$41:$BF$41,0))</f>
        <v>2187.9106734526858</v>
      </c>
      <c r="CG277" s="672">
        <v>48967.102570367977</v>
      </c>
      <c r="CH277" s="672">
        <v>24993.713466128207</v>
      </c>
      <c r="CI277" s="673">
        <f t="shared" si="64"/>
        <v>73960.81603649618</v>
      </c>
    </row>
    <row r="278" spans="2:87" ht="16.5" thickBot="1" x14ac:dyDescent="0.3">
      <c r="B278" s="846"/>
      <c r="C278" s="3" t="str">
        <f t="shared" si="56"/>
        <v>Wtherm</v>
      </c>
      <c r="D278" s="4" t="s">
        <v>7</v>
      </c>
      <c r="E278" s="16" t="s">
        <v>79</v>
      </c>
      <c r="F278" s="4" t="s">
        <v>7</v>
      </c>
      <c r="G278" s="4">
        <v>75</v>
      </c>
      <c r="H278" s="4" t="s">
        <v>7</v>
      </c>
      <c r="I278" s="4">
        <v>420</v>
      </c>
      <c r="J278" s="4" t="s">
        <v>7</v>
      </c>
      <c r="K278" s="6">
        <v>1800</v>
      </c>
      <c r="L278" s="4" t="s">
        <v>7</v>
      </c>
      <c r="M278" s="4">
        <v>4</v>
      </c>
      <c r="N278" s="15" t="s">
        <v>8</v>
      </c>
      <c r="O278" s="665">
        <v>18.935272285334122</v>
      </c>
      <c r="P278" s="285">
        <f>INDEX(Калькулятор!$H$48:$BF$48,MATCH(K278,Калькулятор!$H$41:$BF$41,0))</f>
        <v>861.22027869143972</v>
      </c>
      <c r="Q278" s="672">
        <v>29456.581817510327</v>
      </c>
      <c r="R278" s="672">
        <v>25634.732279846161</v>
      </c>
      <c r="S278" s="673">
        <f t="shared" si="61"/>
        <v>55091.314097356488</v>
      </c>
      <c r="T278" s="3" t="str">
        <f t="shared" si="57"/>
        <v>Wtherm</v>
      </c>
      <c r="U278" s="4" t="s">
        <v>7</v>
      </c>
      <c r="V278" s="16" t="s">
        <v>79</v>
      </c>
      <c r="W278" s="4" t="s">
        <v>7</v>
      </c>
      <c r="X278" s="4">
        <v>90</v>
      </c>
      <c r="Y278" s="4" t="s">
        <v>7</v>
      </c>
      <c r="Z278" s="4">
        <v>420</v>
      </c>
      <c r="AA278" s="4" t="s">
        <v>7</v>
      </c>
      <c r="AB278" s="6">
        <v>1800</v>
      </c>
      <c r="AC278" s="4" t="s">
        <v>7</v>
      </c>
      <c r="AD278" s="4">
        <v>4</v>
      </c>
      <c r="AE278" s="15" t="s">
        <v>8</v>
      </c>
      <c r="AF278" s="665">
        <v>19.472158591334118</v>
      </c>
      <c r="AG278" s="285">
        <f>INDEX(Калькулятор!$H$55:$BF$55,MATCH(AB278,Калькулятор!$H$41:$BF$41,0))</f>
        <v>1211.602317627</v>
      </c>
      <c r="AH278" s="672">
        <v>30131.409302279833</v>
      </c>
      <c r="AI278" s="672">
        <v>25634.732279846161</v>
      </c>
      <c r="AJ278" s="673">
        <f t="shared" si="55"/>
        <v>55766.141582125994</v>
      </c>
      <c r="AK278" s="3" t="str">
        <f t="shared" si="58"/>
        <v>Wtherm</v>
      </c>
      <c r="AL278" s="4" t="s">
        <v>7</v>
      </c>
      <c r="AM278" s="16" t="s">
        <v>79</v>
      </c>
      <c r="AN278" s="4" t="s">
        <v>7</v>
      </c>
      <c r="AO278" s="4">
        <v>110</v>
      </c>
      <c r="AP278" s="4" t="s">
        <v>7</v>
      </c>
      <c r="AQ278" s="4">
        <v>420</v>
      </c>
      <c r="AR278" s="4" t="s">
        <v>7</v>
      </c>
      <c r="AS278" s="6">
        <v>1800</v>
      </c>
      <c r="AT278" s="4" t="s">
        <v>7</v>
      </c>
      <c r="AU278" s="4">
        <v>4</v>
      </c>
      <c r="AV278" s="15" t="s">
        <v>8</v>
      </c>
      <c r="AW278" s="665">
        <v>20.188006999334121</v>
      </c>
      <c r="AX278" s="285">
        <f>INDEX(Калькулятор!$H$62:$BF$62,MATCH(AS278,Калькулятор!$H$41:$BF$41,0))</f>
        <v>1460.6527174552029</v>
      </c>
      <c r="AY278" s="672">
        <v>31061.36678197252</v>
      </c>
      <c r="AZ278" s="672">
        <v>25634.732279846161</v>
      </c>
      <c r="BA278" s="673">
        <f t="shared" si="62"/>
        <v>56696.099061818677</v>
      </c>
      <c r="BB278" s="3" t="str">
        <f t="shared" si="59"/>
        <v>Wtherm</v>
      </c>
      <c r="BC278" s="4" t="s">
        <v>7</v>
      </c>
      <c r="BD278" s="16" t="s">
        <v>79</v>
      </c>
      <c r="BE278" s="4" t="s">
        <v>7</v>
      </c>
      <c r="BF278" s="4">
        <v>140</v>
      </c>
      <c r="BG278" s="4" t="s">
        <v>7</v>
      </c>
      <c r="BH278" s="4">
        <v>420</v>
      </c>
      <c r="BI278" s="4" t="s">
        <v>7</v>
      </c>
      <c r="BJ278" s="6">
        <v>1800</v>
      </c>
      <c r="BK278" s="4" t="s">
        <v>7</v>
      </c>
      <c r="BL278" s="4">
        <v>8</v>
      </c>
      <c r="BM278" s="14" t="s">
        <v>12</v>
      </c>
      <c r="BN278" s="665">
        <v>24.829413285099008</v>
      </c>
      <c r="BO278" s="285">
        <f>INDEX(Калькулятор!$H$69:$BF$69,MATCH(BJ278,Калькулятор!$H$41:$BF$41,0))</f>
        <v>1978.948939772896</v>
      </c>
      <c r="BP278" s="672">
        <v>48452.642431352913</v>
      </c>
      <c r="BQ278" s="672">
        <v>25634.732279846161</v>
      </c>
      <c r="BR278" s="673">
        <f t="shared" si="63"/>
        <v>74087.374711199082</v>
      </c>
      <c r="BS278" s="3" t="str">
        <f t="shared" si="60"/>
        <v>Wtherm</v>
      </c>
      <c r="BT278" s="4" t="s">
        <v>7</v>
      </c>
      <c r="BU278" s="16" t="s">
        <v>79</v>
      </c>
      <c r="BV278" s="4" t="s">
        <v>7</v>
      </c>
      <c r="BW278" s="4">
        <v>180</v>
      </c>
      <c r="BX278" s="4" t="s">
        <v>7</v>
      </c>
      <c r="BY278" s="4">
        <v>420</v>
      </c>
      <c r="BZ278" s="4" t="s">
        <v>7</v>
      </c>
      <c r="CA278" s="6">
        <v>1800</v>
      </c>
      <c r="CB278" s="4" t="s">
        <v>7</v>
      </c>
      <c r="CC278" s="4">
        <v>8</v>
      </c>
      <c r="CD278" s="14" t="s">
        <v>12</v>
      </c>
      <c r="CE278" s="665">
        <v>26.261110101099007</v>
      </c>
      <c r="CF278" s="285">
        <f>INDEX(Калькулятор!$H$83:$BF$83,MATCH(CA278,Калькулятор!$H$41:$BF$41,0))</f>
        <v>2266.0503403617104</v>
      </c>
      <c r="CG278" s="672">
        <v>50297.463640738279</v>
      </c>
      <c r="CH278" s="672">
        <v>25634.732279846161</v>
      </c>
      <c r="CI278" s="673">
        <f t="shared" si="64"/>
        <v>75932.195920584432</v>
      </c>
    </row>
    <row r="279" spans="2:87" ht="16.5" thickBot="1" x14ac:dyDescent="0.3">
      <c r="B279" s="846"/>
      <c r="C279" s="3" t="str">
        <f t="shared" si="56"/>
        <v>Wtherm</v>
      </c>
      <c r="D279" s="4" t="s">
        <v>7</v>
      </c>
      <c r="E279" s="16" t="s">
        <v>79</v>
      </c>
      <c r="F279" s="4" t="s">
        <v>7</v>
      </c>
      <c r="G279" s="4">
        <v>75</v>
      </c>
      <c r="H279" s="4" t="s">
        <v>7</v>
      </c>
      <c r="I279" s="4">
        <v>420</v>
      </c>
      <c r="J279" s="4" t="s">
        <v>7</v>
      </c>
      <c r="K279" s="6">
        <v>1850</v>
      </c>
      <c r="L279" s="4" t="s">
        <v>7</v>
      </c>
      <c r="M279" s="4">
        <v>4</v>
      </c>
      <c r="N279" s="15" t="s">
        <v>8</v>
      </c>
      <c r="O279" s="665">
        <v>19.405970835495232</v>
      </c>
      <c r="P279" s="285">
        <f>INDEX(Калькулятор!$H$48:$BF$48,MATCH(K279,Калькулятор!$H$41:$BF$41,0))</f>
        <v>890.91752968079982</v>
      </c>
      <c r="Q279" s="672">
        <v>30205.267554549646</v>
      </c>
      <c r="R279" s="672">
        <v>26275.751093564104</v>
      </c>
      <c r="S279" s="673">
        <f t="shared" si="61"/>
        <v>56481.01864811375</v>
      </c>
      <c r="T279" s="3" t="str">
        <f t="shared" si="57"/>
        <v>Wtherm</v>
      </c>
      <c r="U279" s="4" t="s">
        <v>7</v>
      </c>
      <c r="V279" s="16" t="s">
        <v>79</v>
      </c>
      <c r="W279" s="4" t="s">
        <v>7</v>
      </c>
      <c r="X279" s="4">
        <v>90</v>
      </c>
      <c r="Y279" s="4" t="s">
        <v>7</v>
      </c>
      <c r="Z279" s="4">
        <v>420</v>
      </c>
      <c r="AA279" s="4" t="s">
        <v>7</v>
      </c>
      <c r="AB279" s="6">
        <v>1850</v>
      </c>
      <c r="AC279" s="4" t="s">
        <v>7</v>
      </c>
      <c r="AD279" s="4">
        <v>4</v>
      </c>
      <c r="AE279" s="15" t="s">
        <v>8</v>
      </c>
      <c r="AF279" s="665">
        <v>19.952371341495226</v>
      </c>
      <c r="AG279" s="285">
        <f>INDEX(Калькулятор!$H$55:$BF$55,MATCH(AB279,Калькулятор!$H$41:$BF$41,0))</f>
        <v>1253.3817078899999</v>
      </c>
      <c r="AH279" s="672">
        <v>30892.023104681659</v>
      </c>
      <c r="AI279" s="672">
        <v>26275.751093564104</v>
      </c>
      <c r="AJ279" s="673">
        <f t="shared" si="55"/>
        <v>57167.774198245766</v>
      </c>
      <c r="AK279" s="3" t="str">
        <f t="shared" si="58"/>
        <v>Wtherm</v>
      </c>
      <c r="AL279" s="4" t="s">
        <v>7</v>
      </c>
      <c r="AM279" s="16" t="s">
        <v>79</v>
      </c>
      <c r="AN279" s="4" t="s">
        <v>7</v>
      </c>
      <c r="AO279" s="4">
        <v>110</v>
      </c>
      <c r="AP279" s="4" t="s">
        <v>7</v>
      </c>
      <c r="AQ279" s="4">
        <v>420</v>
      </c>
      <c r="AR279" s="4" t="s">
        <v>7</v>
      </c>
      <c r="AS279" s="6">
        <v>1850</v>
      </c>
      <c r="AT279" s="4" t="s">
        <v>7</v>
      </c>
      <c r="AU279" s="4">
        <v>4</v>
      </c>
      <c r="AV279" s="15" t="s">
        <v>8</v>
      </c>
      <c r="AW279" s="665">
        <v>20.680905349495223</v>
      </c>
      <c r="AX279" s="285">
        <f>INDEX(Калькулятор!$H$62:$BF$62,MATCH(AS279,Калькулятор!$H$41:$BF$41,0))</f>
        <v>1511.020052539865</v>
      </c>
      <c r="AY279" s="672">
        <v>31837.884671524338</v>
      </c>
      <c r="AZ279" s="672">
        <v>26275.751093564104</v>
      </c>
      <c r="BA279" s="673">
        <f t="shared" si="62"/>
        <v>58113.635765088446</v>
      </c>
      <c r="BB279" s="3" t="str">
        <f t="shared" si="59"/>
        <v>Wtherm</v>
      </c>
      <c r="BC279" s="4" t="s">
        <v>7</v>
      </c>
      <c r="BD279" s="16" t="s">
        <v>79</v>
      </c>
      <c r="BE279" s="4" t="s">
        <v>7</v>
      </c>
      <c r="BF279" s="4">
        <v>140</v>
      </c>
      <c r="BG279" s="4" t="s">
        <v>7</v>
      </c>
      <c r="BH279" s="4">
        <v>420</v>
      </c>
      <c r="BI279" s="4" t="s">
        <v>7</v>
      </c>
      <c r="BJ279" s="6">
        <v>1850</v>
      </c>
      <c r="BK279" s="4" t="s">
        <v>7</v>
      </c>
      <c r="BL279" s="4">
        <v>8</v>
      </c>
      <c r="BM279" s="14" t="s">
        <v>12</v>
      </c>
      <c r="BN279" s="665">
        <v>25.453080382410963</v>
      </c>
      <c r="BO279" s="285">
        <f>INDEX(Калькулятор!$H$69:$BF$69,MATCH(BJ279,Калькулятор!$H$41:$BF$41,0))</f>
        <v>2047.1885583857547</v>
      </c>
      <c r="BP279" s="672">
        <v>49751.195327423222</v>
      </c>
      <c r="BQ279" s="672">
        <v>26275.751093564104</v>
      </c>
      <c r="BR279" s="673">
        <f t="shared" si="63"/>
        <v>76026.946420987326</v>
      </c>
      <c r="BS279" s="3" t="str">
        <f t="shared" si="60"/>
        <v>Wtherm</v>
      </c>
      <c r="BT279" s="4" t="s">
        <v>7</v>
      </c>
      <c r="BU279" s="16" t="s">
        <v>79</v>
      </c>
      <c r="BV279" s="4" t="s">
        <v>7</v>
      </c>
      <c r="BW279" s="4">
        <v>180</v>
      </c>
      <c r="BX279" s="4" t="s">
        <v>7</v>
      </c>
      <c r="BY279" s="4">
        <v>420</v>
      </c>
      <c r="BZ279" s="4" t="s">
        <v>7</v>
      </c>
      <c r="CA279" s="6">
        <v>1850</v>
      </c>
      <c r="CB279" s="4" t="s">
        <v>7</v>
      </c>
      <c r="CC279" s="4">
        <v>8</v>
      </c>
      <c r="CD279" s="14" t="s">
        <v>12</v>
      </c>
      <c r="CE279" s="665">
        <v>26.910148398410964</v>
      </c>
      <c r="CF279" s="285">
        <f>INDEX(Калькулятор!$H$83:$BF$83,MATCH(CA279,Калькулятор!$H$41:$BF$41,0))</f>
        <v>2344.1900072707349</v>
      </c>
      <c r="CG279" s="672">
        <v>51627.82471110858</v>
      </c>
      <c r="CH279" s="672">
        <v>26275.751093564104</v>
      </c>
      <c r="CI279" s="673">
        <f t="shared" si="64"/>
        <v>77903.575804672684</v>
      </c>
    </row>
    <row r="280" spans="2:87" ht="16.5" thickBot="1" x14ac:dyDescent="0.3">
      <c r="B280" s="846"/>
      <c r="C280" s="3" t="str">
        <f t="shared" si="56"/>
        <v>Wtherm</v>
      </c>
      <c r="D280" s="4" t="s">
        <v>7</v>
      </c>
      <c r="E280" s="16" t="s">
        <v>79</v>
      </c>
      <c r="F280" s="4" t="s">
        <v>7</v>
      </c>
      <c r="G280" s="4">
        <v>75</v>
      </c>
      <c r="H280" s="4" t="s">
        <v>7</v>
      </c>
      <c r="I280" s="4">
        <v>420</v>
      </c>
      <c r="J280" s="4" t="s">
        <v>7</v>
      </c>
      <c r="K280" s="6">
        <v>1900</v>
      </c>
      <c r="L280" s="4" t="s">
        <v>7</v>
      </c>
      <c r="M280" s="4">
        <v>4</v>
      </c>
      <c r="N280" s="15" t="s">
        <v>8</v>
      </c>
      <c r="O280" s="665">
        <v>19.876669385656335</v>
      </c>
      <c r="P280" s="285">
        <f>INDEX(Калькулятор!$H$48:$BF$48,MATCH(K280,Калькулятор!$H$41:$BF$41,0))</f>
        <v>920.6147806701598</v>
      </c>
      <c r="Q280" s="672">
        <v>30953.953291588972</v>
      </c>
      <c r="R280" s="672">
        <v>26916.769907282047</v>
      </c>
      <c r="S280" s="673">
        <f t="shared" si="61"/>
        <v>57870.723198871019</v>
      </c>
      <c r="T280" s="3" t="str">
        <f t="shared" si="57"/>
        <v>Wtherm</v>
      </c>
      <c r="U280" s="4" t="s">
        <v>7</v>
      </c>
      <c r="V280" s="16" t="s">
        <v>79</v>
      </c>
      <c r="W280" s="4" t="s">
        <v>7</v>
      </c>
      <c r="X280" s="4">
        <v>90</v>
      </c>
      <c r="Y280" s="4" t="s">
        <v>7</v>
      </c>
      <c r="Z280" s="4">
        <v>420</v>
      </c>
      <c r="AA280" s="4" t="s">
        <v>7</v>
      </c>
      <c r="AB280" s="6">
        <v>1900</v>
      </c>
      <c r="AC280" s="4" t="s">
        <v>7</v>
      </c>
      <c r="AD280" s="4">
        <v>4</v>
      </c>
      <c r="AE280" s="15" t="s">
        <v>8</v>
      </c>
      <c r="AF280" s="665">
        <v>20.432584091656334</v>
      </c>
      <c r="AG280" s="285">
        <f>INDEX(Калькулятор!$H$55:$BF$55,MATCH(AB280,Калькулятор!$H$41:$BF$41,0))</f>
        <v>1295.161098153</v>
      </c>
      <c r="AH280" s="672">
        <v>31652.636907083484</v>
      </c>
      <c r="AI280" s="672">
        <v>26916.769907282047</v>
      </c>
      <c r="AJ280" s="673">
        <f t="shared" si="55"/>
        <v>58569.406814365531</v>
      </c>
      <c r="AK280" s="3" t="str">
        <f t="shared" si="58"/>
        <v>Wtherm</v>
      </c>
      <c r="AL280" s="4" t="s">
        <v>7</v>
      </c>
      <c r="AM280" s="16" t="s">
        <v>79</v>
      </c>
      <c r="AN280" s="4" t="s">
        <v>7</v>
      </c>
      <c r="AO280" s="4">
        <v>110</v>
      </c>
      <c r="AP280" s="4" t="s">
        <v>7</v>
      </c>
      <c r="AQ280" s="4">
        <v>420</v>
      </c>
      <c r="AR280" s="4" t="s">
        <v>7</v>
      </c>
      <c r="AS280" s="6">
        <v>1900</v>
      </c>
      <c r="AT280" s="4" t="s">
        <v>7</v>
      </c>
      <c r="AU280" s="4">
        <v>4</v>
      </c>
      <c r="AV280" s="15" t="s">
        <v>8</v>
      </c>
      <c r="AW280" s="665">
        <v>21.173803699656332</v>
      </c>
      <c r="AX280" s="285">
        <f>INDEX(Калькулятор!$H$62:$BF$62,MATCH(AS280,Калькулятор!$H$41:$BF$41,0))</f>
        <v>1561.3873876245273</v>
      </c>
      <c r="AY280" s="672">
        <v>32614.402561076164</v>
      </c>
      <c r="AZ280" s="672">
        <v>26916.769907282047</v>
      </c>
      <c r="BA280" s="673">
        <f t="shared" si="62"/>
        <v>59531.172468358214</v>
      </c>
      <c r="BB280" s="3" t="str">
        <f t="shared" si="59"/>
        <v>Wtherm</v>
      </c>
      <c r="BC280" s="4" t="s">
        <v>7</v>
      </c>
      <c r="BD280" s="16" t="s">
        <v>79</v>
      </c>
      <c r="BE280" s="4" t="s">
        <v>7</v>
      </c>
      <c r="BF280" s="4">
        <v>140</v>
      </c>
      <c r="BG280" s="4" t="s">
        <v>7</v>
      </c>
      <c r="BH280" s="4">
        <v>420</v>
      </c>
      <c r="BI280" s="4" t="s">
        <v>7</v>
      </c>
      <c r="BJ280" s="6">
        <v>1900</v>
      </c>
      <c r="BK280" s="4" t="s">
        <v>7</v>
      </c>
      <c r="BL280" s="4">
        <v>8</v>
      </c>
      <c r="BM280" s="14" t="s">
        <v>12</v>
      </c>
      <c r="BN280" s="665">
        <v>26.076747479722922</v>
      </c>
      <c r="BO280" s="285">
        <f>INDEX(Калькулятор!$H$69:$BF$69,MATCH(BJ280,Калькулятор!$H$41:$BF$41,0))</f>
        <v>2115.4281769986133</v>
      </c>
      <c r="BP280" s="672">
        <v>51049.748223493523</v>
      </c>
      <c r="BQ280" s="672">
        <v>26916.769907282047</v>
      </c>
      <c r="BR280" s="673">
        <f t="shared" si="63"/>
        <v>77966.51813077557</v>
      </c>
      <c r="BS280" s="3" t="str">
        <f t="shared" si="60"/>
        <v>Wtherm</v>
      </c>
      <c r="BT280" s="4" t="s">
        <v>7</v>
      </c>
      <c r="BU280" s="16" t="s">
        <v>79</v>
      </c>
      <c r="BV280" s="4" t="s">
        <v>7</v>
      </c>
      <c r="BW280" s="4">
        <v>180</v>
      </c>
      <c r="BX280" s="4" t="s">
        <v>7</v>
      </c>
      <c r="BY280" s="4">
        <v>420</v>
      </c>
      <c r="BZ280" s="4" t="s">
        <v>7</v>
      </c>
      <c r="CA280" s="6">
        <v>1900</v>
      </c>
      <c r="CB280" s="4" t="s">
        <v>7</v>
      </c>
      <c r="CC280" s="4">
        <v>8</v>
      </c>
      <c r="CD280" s="14" t="s">
        <v>12</v>
      </c>
      <c r="CE280" s="665">
        <v>27.559186695722918</v>
      </c>
      <c r="CF280" s="285">
        <f>INDEX(Калькулятор!$H$83:$BF$83,MATCH(CA280,Калькулятор!$H$41:$BF$41,0))</f>
        <v>2422.3296741797594</v>
      </c>
      <c r="CG280" s="672">
        <v>52958.185781478889</v>
      </c>
      <c r="CH280" s="672">
        <v>26916.769907282047</v>
      </c>
      <c r="CI280" s="673">
        <f t="shared" si="64"/>
        <v>79874.955688760936</v>
      </c>
    </row>
    <row r="281" spans="2:87" ht="16.5" thickBot="1" x14ac:dyDescent="0.3">
      <c r="B281" s="846"/>
      <c r="C281" s="3" t="str">
        <f t="shared" si="56"/>
        <v>Wtherm</v>
      </c>
      <c r="D281" s="4" t="s">
        <v>7</v>
      </c>
      <c r="E281" s="16" t="s">
        <v>79</v>
      </c>
      <c r="F281" s="4" t="s">
        <v>7</v>
      </c>
      <c r="G281" s="4">
        <v>75</v>
      </c>
      <c r="H281" s="4" t="s">
        <v>7</v>
      </c>
      <c r="I281" s="4">
        <v>420</v>
      </c>
      <c r="J281" s="4" t="s">
        <v>7</v>
      </c>
      <c r="K281" s="6">
        <v>1950</v>
      </c>
      <c r="L281" s="4" t="s">
        <v>7</v>
      </c>
      <c r="M281" s="4">
        <v>4</v>
      </c>
      <c r="N281" s="15" t="s">
        <v>8</v>
      </c>
      <c r="O281" s="665">
        <v>20.378475935817445</v>
      </c>
      <c r="P281" s="285">
        <f>INDEX(Калькулятор!$H$48:$BF$48,MATCH(K281,Калькулятор!$H$41:$BF$41,0))</f>
        <v>950.31203165951979</v>
      </c>
      <c r="Q281" s="672">
        <v>31702.639028628291</v>
      </c>
      <c r="R281" s="672">
        <v>27787.788721000004</v>
      </c>
      <c r="S281" s="673">
        <f t="shared" si="61"/>
        <v>59490.427749628296</v>
      </c>
      <c r="T281" s="3" t="str">
        <f t="shared" si="57"/>
        <v>Wtherm</v>
      </c>
      <c r="U281" s="4" t="s">
        <v>7</v>
      </c>
      <c r="V281" s="16" t="s">
        <v>79</v>
      </c>
      <c r="W281" s="4" t="s">
        <v>7</v>
      </c>
      <c r="X281" s="4">
        <v>90</v>
      </c>
      <c r="Y281" s="4" t="s">
        <v>7</v>
      </c>
      <c r="Z281" s="4">
        <v>420</v>
      </c>
      <c r="AA281" s="4" t="s">
        <v>7</v>
      </c>
      <c r="AB281" s="6">
        <v>1950</v>
      </c>
      <c r="AC281" s="4" t="s">
        <v>7</v>
      </c>
      <c r="AD281" s="4">
        <v>4</v>
      </c>
      <c r="AE281" s="15" t="s">
        <v>8</v>
      </c>
      <c r="AF281" s="665">
        <v>20.943904841817442</v>
      </c>
      <c r="AG281" s="285">
        <f>INDEX(Калькулятор!$H$55:$BF$55,MATCH(AB281,Калькулятор!$H$41:$BF$41,0))</f>
        <v>1336.9404884160001</v>
      </c>
      <c r="AH281" s="672">
        <v>32413.250709485299</v>
      </c>
      <c r="AI281" s="672">
        <v>27787.788721000004</v>
      </c>
      <c r="AJ281" s="673">
        <f t="shared" si="55"/>
        <v>60201.039430485303</v>
      </c>
      <c r="AK281" s="3" t="str">
        <f t="shared" si="58"/>
        <v>Wtherm</v>
      </c>
      <c r="AL281" s="4" t="s">
        <v>7</v>
      </c>
      <c r="AM281" s="16" t="s">
        <v>79</v>
      </c>
      <c r="AN281" s="4" t="s">
        <v>7</v>
      </c>
      <c r="AO281" s="4">
        <v>110</v>
      </c>
      <c r="AP281" s="4" t="s">
        <v>7</v>
      </c>
      <c r="AQ281" s="4">
        <v>420</v>
      </c>
      <c r="AR281" s="4" t="s">
        <v>7</v>
      </c>
      <c r="AS281" s="6">
        <v>1950</v>
      </c>
      <c r="AT281" s="4" t="s">
        <v>7</v>
      </c>
      <c r="AU281" s="4">
        <v>4</v>
      </c>
      <c r="AV281" s="15" t="s">
        <v>8</v>
      </c>
      <c r="AW281" s="665">
        <v>21.697810049817441</v>
      </c>
      <c r="AX281" s="285">
        <f>INDEX(Калькулятор!$H$62:$BF$62,MATCH(AS281,Калькулятор!$H$41:$BF$41,0))</f>
        <v>1611.7547227091895</v>
      </c>
      <c r="AY281" s="672">
        <v>33390.920450627978</v>
      </c>
      <c r="AZ281" s="672">
        <v>27787.788721000004</v>
      </c>
      <c r="BA281" s="673">
        <f t="shared" si="62"/>
        <v>61178.709171627983</v>
      </c>
      <c r="BB281" s="3" t="str">
        <f t="shared" si="59"/>
        <v>Wtherm</v>
      </c>
      <c r="BC281" s="4" t="s">
        <v>7</v>
      </c>
      <c r="BD281" s="16" t="s">
        <v>79</v>
      </c>
      <c r="BE281" s="4" t="s">
        <v>7</v>
      </c>
      <c r="BF281" s="4">
        <v>140</v>
      </c>
      <c r="BG281" s="4" t="s">
        <v>7</v>
      </c>
      <c r="BH281" s="4">
        <v>420</v>
      </c>
      <c r="BI281" s="4" t="s">
        <v>7</v>
      </c>
      <c r="BJ281" s="6">
        <v>1950</v>
      </c>
      <c r="BK281" s="4" t="s">
        <v>7</v>
      </c>
      <c r="BL281" s="4">
        <v>8</v>
      </c>
      <c r="BM281" s="14" t="s">
        <v>12</v>
      </c>
      <c r="BN281" s="665">
        <v>26.731522577034884</v>
      </c>
      <c r="BO281" s="285">
        <f>INDEX(Калькулятор!$H$69:$BF$69,MATCH(BJ281,Калькулятор!$H$41:$BF$41,0))</f>
        <v>2183.6677956114718</v>
      </c>
      <c r="BP281" s="672">
        <v>52348.301119563839</v>
      </c>
      <c r="BQ281" s="672">
        <v>27787.788721000004</v>
      </c>
      <c r="BR281" s="673">
        <f t="shared" si="63"/>
        <v>80136.089840563844</v>
      </c>
      <c r="BS281" s="3" t="str">
        <f t="shared" si="60"/>
        <v>Wtherm</v>
      </c>
      <c r="BT281" s="4" t="s">
        <v>7</v>
      </c>
      <c r="BU281" s="16" t="s">
        <v>79</v>
      </c>
      <c r="BV281" s="4" t="s">
        <v>7</v>
      </c>
      <c r="BW281" s="4">
        <v>180</v>
      </c>
      <c r="BX281" s="4" t="s">
        <v>7</v>
      </c>
      <c r="BY281" s="4">
        <v>420</v>
      </c>
      <c r="BZ281" s="4" t="s">
        <v>7</v>
      </c>
      <c r="CA281" s="6">
        <v>1950</v>
      </c>
      <c r="CB281" s="4" t="s">
        <v>7</v>
      </c>
      <c r="CC281" s="4">
        <v>8</v>
      </c>
      <c r="CD281" s="14" t="s">
        <v>12</v>
      </c>
      <c r="CE281" s="665">
        <v>28.239332993034878</v>
      </c>
      <c r="CF281" s="285">
        <f>INDEX(Калькулятор!$H$83:$BF$83,MATCH(CA281,Калькулятор!$H$41:$BF$41,0))</f>
        <v>2500.4693410887839</v>
      </c>
      <c r="CG281" s="672">
        <v>54288.546851849198</v>
      </c>
      <c r="CH281" s="672">
        <v>27787.788721000004</v>
      </c>
      <c r="CI281" s="673">
        <f t="shared" si="64"/>
        <v>82076.335572849202</v>
      </c>
    </row>
    <row r="282" spans="2:87" ht="16.5" thickBot="1" x14ac:dyDescent="0.3">
      <c r="B282" s="846"/>
      <c r="C282" s="3" t="str">
        <f t="shared" si="56"/>
        <v>Wtherm</v>
      </c>
      <c r="D282" s="4" t="s">
        <v>7</v>
      </c>
      <c r="E282" s="16" t="s">
        <v>79</v>
      </c>
      <c r="F282" s="4" t="s">
        <v>7</v>
      </c>
      <c r="G282" s="4">
        <v>75</v>
      </c>
      <c r="H282" s="4" t="s">
        <v>7</v>
      </c>
      <c r="I282" s="4">
        <v>420</v>
      </c>
      <c r="J282" s="4" t="s">
        <v>7</v>
      </c>
      <c r="K282" s="6">
        <v>2000</v>
      </c>
      <c r="L282" s="4" t="s">
        <v>7</v>
      </c>
      <c r="M282" s="4">
        <v>4</v>
      </c>
      <c r="N282" s="15" t="s">
        <v>8</v>
      </c>
      <c r="O282" s="665">
        <v>20.897078482978547</v>
      </c>
      <c r="P282" s="285">
        <f>INDEX(Калькулятор!$H$48:$BF$48,MATCH(K282,Калькулятор!$H$41:$BF$41,0))</f>
        <v>980.00928264887966</v>
      </c>
      <c r="Q282" s="672">
        <v>32484.773205667614</v>
      </c>
      <c r="R282" s="672">
        <v>28428.807534717955</v>
      </c>
      <c r="S282" s="673">
        <f t="shared" si="61"/>
        <v>60913.580740385572</v>
      </c>
      <c r="T282" s="3" t="str">
        <f t="shared" si="57"/>
        <v>Wtherm</v>
      </c>
      <c r="U282" s="4" t="s">
        <v>7</v>
      </c>
      <c r="V282" s="16" t="s">
        <v>79</v>
      </c>
      <c r="W282" s="4" t="s">
        <v>7</v>
      </c>
      <c r="X282" s="4">
        <v>90</v>
      </c>
      <c r="Y282" s="4" t="s">
        <v>7</v>
      </c>
      <c r="Z282" s="4">
        <v>420</v>
      </c>
      <c r="AA282" s="4" t="s">
        <v>7</v>
      </c>
      <c r="AB282" s="6">
        <v>2000</v>
      </c>
      <c r="AC282" s="4" t="s">
        <v>7</v>
      </c>
      <c r="AD282" s="4">
        <v>4</v>
      </c>
      <c r="AE282" s="15" t="s">
        <v>8</v>
      </c>
      <c r="AF282" s="665">
        <v>21.472021588978549</v>
      </c>
      <c r="AG282" s="285">
        <f>INDEX(Калькулятор!$H$55:$BF$55,MATCH(AB282,Калькулятор!$H$41:$BF$41,0))</f>
        <v>1378.719878679</v>
      </c>
      <c r="AH282" s="672">
        <v>33207.673131887124</v>
      </c>
      <c r="AI282" s="672">
        <v>28428.807534717955</v>
      </c>
      <c r="AJ282" s="673">
        <f t="shared" si="55"/>
        <v>61636.480666605079</v>
      </c>
      <c r="AK282" s="3" t="str">
        <f t="shared" si="58"/>
        <v>Wtherm</v>
      </c>
      <c r="AL282" s="4" t="s">
        <v>7</v>
      </c>
      <c r="AM282" s="16" t="s">
        <v>79</v>
      </c>
      <c r="AN282" s="4" t="s">
        <v>7</v>
      </c>
      <c r="AO282" s="4">
        <v>110</v>
      </c>
      <c r="AP282" s="4" t="s">
        <v>7</v>
      </c>
      <c r="AQ282" s="4">
        <v>420</v>
      </c>
      <c r="AR282" s="4" t="s">
        <v>7</v>
      </c>
      <c r="AS282" s="6">
        <v>2000</v>
      </c>
      <c r="AT282" s="4" t="s">
        <v>7</v>
      </c>
      <c r="AU282" s="4">
        <v>4</v>
      </c>
      <c r="AV282" s="15" t="s">
        <v>8</v>
      </c>
      <c r="AW282" s="665">
        <v>22.238612396978546</v>
      </c>
      <c r="AX282" s="285">
        <f>INDEX(Калькулятор!$H$62:$BF$62,MATCH(AS282,Калькулятор!$H$41:$BF$41,0))</f>
        <v>1662.1220577938516</v>
      </c>
      <c r="AY282" s="672">
        <v>34201.727200179805</v>
      </c>
      <c r="AZ282" s="672">
        <v>28428.807534717955</v>
      </c>
      <c r="BA282" s="673">
        <f t="shared" si="62"/>
        <v>62630.534734897759</v>
      </c>
      <c r="BB282" s="3" t="str">
        <f t="shared" si="59"/>
        <v>Wtherm</v>
      </c>
      <c r="BC282" s="4" t="s">
        <v>7</v>
      </c>
      <c r="BD282" s="16" t="s">
        <v>79</v>
      </c>
      <c r="BE282" s="4" t="s">
        <v>7</v>
      </c>
      <c r="BF282" s="4">
        <v>140</v>
      </c>
      <c r="BG282" s="4" t="s">
        <v>7</v>
      </c>
      <c r="BH282" s="4">
        <v>420</v>
      </c>
      <c r="BI282" s="4" t="s">
        <v>7</v>
      </c>
      <c r="BJ282" s="6">
        <v>2000</v>
      </c>
      <c r="BK282" s="4" t="s">
        <v>7</v>
      </c>
      <c r="BL282" s="4">
        <v>8</v>
      </c>
      <c r="BM282" s="14" t="s">
        <v>12</v>
      </c>
      <c r="BN282" s="665">
        <v>27.403093671346838</v>
      </c>
      <c r="BO282" s="285">
        <f>INDEX(Калькулятор!$H$69:$BF$69,MATCH(BJ282,Калькулятор!$H$41:$BF$41,0))</f>
        <v>2251.9074142243298</v>
      </c>
      <c r="BP282" s="672">
        <v>53681.863235634133</v>
      </c>
      <c r="BQ282" s="672">
        <v>28428.807534717955</v>
      </c>
      <c r="BR282" s="673">
        <f t="shared" si="63"/>
        <v>82110.670770352095</v>
      </c>
      <c r="BS282" s="3" t="str">
        <f t="shared" si="60"/>
        <v>Wtherm</v>
      </c>
      <c r="BT282" s="4" t="s">
        <v>7</v>
      </c>
      <c r="BU282" s="16" t="s">
        <v>79</v>
      </c>
      <c r="BV282" s="4" t="s">
        <v>7</v>
      </c>
      <c r="BW282" s="4">
        <v>180</v>
      </c>
      <c r="BX282" s="4" t="s">
        <v>7</v>
      </c>
      <c r="BY282" s="4">
        <v>420</v>
      </c>
      <c r="BZ282" s="4" t="s">
        <v>7</v>
      </c>
      <c r="CA282" s="6">
        <v>2000</v>
      </c>
      <c r="CB282" s="4" t="s">
        <v>7</v>
      </c>
      <c r="CC282" s="4">
        <v>8</v>
      </c>
      <c r="CD282" s="14" t="s">
        <v>12</v>
      </c>
      <c r="CE282" s="665">
        <v>28.936275287346838</v>
      </c>
      <c r="CF282" s="285">
        <f>INDEX(Калькулятор!$H$83:$BF$83,MATCH(CA282,Калькулятор!$H$41:$BF$41,0))</f>
        <v>2578.609007997808</v>
      </c>
      <c r="CG282" s="672">
        <v>55654.877622219494</v>
      </c>
      <c r="CH282" s="672">
        <v>28428.807534717955</v>
      </c>
      <c r="CI282" s="673">
        <f t="shared" si="64"/>
        <v>84083.685156937456</v>
      </c>
    </row>
    <row r="283" spans="2:87" ht="16.5" thickBot="1" x14ac:dyDescent="0.3">
      <c r="B283" s="846"/>
      <c r="C283" s="3" t="str">
        <f t="shared" si="56"/>
        <v>Wtherm</v>
      </c>
      <c r="D283" s="4" t="s">
        <v>7</v>
      </c>
      <c r="E283" s="16" t="s">
        <v>79</v>
      </c>
      <c r="F283" s="4" t="s">
        <v>7</v>
      </c>
      <c r="G283" s="4">
        <v>75</v>
      </c>
      <c r="H283" s="4" t="s">
        <v>7</v>
      </c>
      <c r="I283" s="4">
        <v>420</v>
      </c>
      <c r="J283" s="4" t="s">
        <v>7</v>
      </c>
      <c r="K283" s="6">
        <v>2050</v>
      </c>
      <c r="L283" s="4" t="s">
        <v>7</v>
      </c>
      <c r="M283" s="4">
        <v>4</v>
      </c>
      <c r="N283" s="15" t="s">
        <v>8</v>
      </c>
      <c r="O283" s="665">
        <v>21.367777033139653</v>
      </c>
      <c r="P283" s="285">
        <f>INDEX(Калькулятор!$H$48:$BF$48,MATCH(K283,Калькулятор!$H$41:$BF$41,0))</f>
        <v>1009.7065336382396</v>
      </c>
      <c r="Q283" s="672">
        <v>33359.864698014746</v>
      </c>
      <c r="R283" s="672">
        <v>29069.826348435901</v>
      </c>
      <c r="S283" s="673">
        <f t="shared" si="61"/>
        <v>62429.691046450651</v>
      </c>
      <c r="T283" s="3" t="str">
        <f t="shared" si="57"/>
        <v>Wtherm</v>
      </c>
      <c r="U283" s="4" t="s">
        <v>7</v>
      </c>
      <c r="V283" s="16" t="s">
        <v>79</v>
      </c>
      <c r="W283" s="4" t="s">
        <v>7</v>
      </c>
      <c r="X283" s="4">
        <v>90</v>
      </c>
      <c r="Y283" s="4" t="s">
        <v>7</v>
      </c>
      <c r="Z283" s="4">
        <v>420</v>
      </c>
      <c r="AA283" s="4" t="s">
        <v>7</v>
      </c>
      <c r="AB283" s="6">
        <v>2050</v>
      </c>
      <c r="AC283" s="4" t="s">
        <v>7</v>
      </c>
      <c r="AD283" s="4">
        <v>4</v>
      </c>
      <c r="AE283" s="15" t="s">
        <v>8</v>
      </c>
      <c r="AF283" s="665">
        <v>21.952234339139654</v>
      </c>
      <c r="AG283" s="285">
        <f>INDEX(Калькулятор!$H$55:$BF$55,MATCH(AB283,Калькулятор!$H$41:$BF$41,0))</f>
        <v>1420.4992689419998</v>
      </c>
      <c r="AH283" s="672">
        <v>34094.692689596748</v>
      </c>
      <c r="AI283" s="672">
        <v>29069.826348435901</v>
      </c>
      <c r="AJ283" s="673">
        <f t="shared" si="55"/>
        <v>63164.519038032653</v>
      </c>
      <c r="AK283" s="3" t="str">
        <f t="shared" si="58"/>
        <v>Wtherm</v>
      </c>
      <c r="AL283" s="4" t="s">
        <v>7</v>
      </c>
      <c r="AM283" s="16" t="s">
        <v>79</v>
      </c>
      <c r="AN283" s="4" t="s">
        <v>7</v>
      </c>
      <c r="AO283" s="4">
        <v>110</v>
      </c>
      <c r="AP283" s="4" t="s">
        <v>7</v>
      </c>
      <c r="AQ283" s="4">
        <v>420</v>
      </c>
      <c r="AR283" s="4" t="s">
        <v>7</v>
      </c>
      <c r="AS283" s="6">
        <v>2050</v>
      </c>
      <c r="AT283" s="4" t="s">
        <v>7</v>
      </c>
      <c r="AU283" s="4">
        <v>4</v>
      </c>
      <c r="AV283" s="15" t="s">
        <v>8</v>
      </c>
      <c r="AW283" s="665">
        <v>22.731510747139652</v>
      </c>
      <c r="AX283" s="285">
        <f>INDEX(Калькулятор!$H$62:$BF$62,MATCH(AS283,Калькулятор!$H$41:$BF$41,0))</f>
        <v>1712.4893928785139</v>
      </c>
      <c r="AY283" s="672">
        <v>35104.650845039432</v>
      </c>
      <c r="AZ283" s="672">
        <v>29069.826348435901</v>
      </c>
      <c r="BA283" s="673">
        <f t="shared" si="62"/>
        <v>64174.477193475337</v>
      </c>
      <c r="BB283" s="3" t="str">
        <f t="shared" si="59"/>
        <v>Wtherm</v>
      </c>
      <c r="BC283" s="4" t="s">
        <v>7</v>
      </c>
      <c r="BD283" s="16" t="s">
        <v>79</v>
      </c>
      <c r="BE283" s="4" t="s">
        <v>7</v>
      </c>
      <c r="BF283" s="4">
        <v>140</v>
      </c>
      <c r="BG283" s="4" t="s">
        <v>7</v>
      </c>
      <c r="BH283" s="4">
        <v>420</v>
      </c>
      <c r="BI283" s="4" t="s">
        <v>7</v>
      </c>
      <c r="BJ283" s="6">
        <v>2050</v>
      </c>
      <c r="BK283" s="4" t="s">
        <v>7</v>
      </c>
      <c r="BL283" s="4">
        <v>8</v>
      </c>
      <c r="BM283" s="14" t="s">
        <v>12</v>
      </c>
      <c r="BN283" s="665">
        <v>28.026760768658793</v>
      </c>
      <c r="BO283" s="285">
        <f>INDEX(Калькулятор!$H$69:$BF$69,MATCH(BJ283,Калькулятор!$H$41:$BF$41,0))</f>
        <v>2320.1470328371884</v>
      </c>
      <c r="BP283" s="672">
        <v>55106.821887012244</v>
      </c>
      <c r="BQ283" s="672">
        <v>29069.826348435901</v>
      </c>
      <c r="BR283" s="673">
        <f t="shared" si="63"/>
        <v>84176.648235448141</v>
      </c>
      <c r="BS283" s="3" t="str">
        <f t="shared" si="60"/>
        <v>Wtherm</v>
      </c>
      <c r="BT283" s="4" t="s">
        <v>7</v>
      </c>
      <c r="BU283" s="16" t="s">
        <v>79</v>
      </c>
      <c r="BV283" s="4" t="s">
        <v>7</v>
      </c>
      <c r="BW283" s="4">
        <v>180</v>
      </c>
      <c r="BX283" s="4" t="s">
        <v>7</v>
      </c>
      <c r="BY283" s="4">
        <v>420</v>
      </c>
      <c r="BZ283" s="4" t="s">
        <v>7</v>
      </c>
      <c r="CA283" s="6">
        <v>2050</v>
      </c>
      <c r="CB283" s="4" t="s">
        <v>7</v>
      </c>
      <c r="CC283" s="4">
        <v>8</v>
      </c>
      <c r="CD283" s="14" t="s">
        <v>12</v>
      </c>
      <c r="CE283" s="665">
        <v>29.585313584658792</v>
      </c>
      <c r="CF283" s="285">
        <f>INDEX(Калькулятор!$H$83:$BF$83,MATCH(CA283,Калькулятор!$H$41:$BF$41,0))</f>
        <v>2656.7486749068325</v>
      </c>
      <c r="CG283" s="672">
        <v>57111.644447897605</v>
      </c>
      <c r="CH283" s="672">
        <v>29069.826348435901</v>
      </c>
      <c r="CI283" s="673">
        <f t="shared" si="64"/>
        <v>86181.470796333509</v>
      </c>
    </row>
    <row r="284" spans="2:87" ht="16.5" thickBot="1" x14ac:dyDescent="0.3">
      <c r="B284" s="846"/>
      <c r="C284" s="3" t="str">
        <f t="shared" si="56"/>
        <v>Wtherm</v>
      </c>
      <c r="D284" s="7" t="s">
        <v>7</v>
      </c>
      <c r="E284" s="16" t="s">
        <v>79</v>
      </c>
      <c r="F284" s="7" t="s">
        <v>7</v>
      </c>
      <c r="G284" s="4">
        <v>75</v>
      </c>
      <c r="H284" s="7" t="s">
        <v>7</v>
      </c>
      <c r="I284" s="4">
        <v>420</v>
      </c>
      <c r="J284" s="7" t="s">
        <v>7</v>
      </c>
      <c r="K284" s="6">
        <v>2100</v>
      </c>
      <c r="L284" s="7" t="s">
        <v>7</v>
      </c>
      <c r="M284" s="4">
        <v>4</v>
      </c>
      <c r="N284" s="15" t="s">
        <v>8</v>
      </c>
      <c r="O284" s="665">
        <v>21.869583583300763</v>
      </c>
      <c r="P284" s="285">
        <f>INDEX(Калькулятор!$H$48:$BF$48,MATCH(K284,Калькулятор!$H$41:$BF$41,0))</f>
        <v>1039.4037846275996</v>
      </c>
      <c r="Q284" s="672">
        <v>34108.550435054065</v>
      </c>
      <c r="R284" s="672">
        <v>29940.845162153852</v>
      </c>
      <c r="S284" s="673">
        <f t="shared" si="61"/>
        <v>64049.395597207913</v>
      </c>
      <c r="T284" s="3" t="str">
        <f t="shared" si="57"/>
        <v>Wtherm</v>
      </c>
      <c r="U284" s="7" t="s">
        <v>7</v>
      </c>
      <c r="V284" s="16" t="s">
        <v>79</v>
      </c>
      <c r="W284" s="7" t="s">
        <v>7</v>
      </c>
      <c r="X284" s="4">
        <v>90</v>
      </c>
      <c r="Y284" s="7" t="s">
        <v>7</v>
      </c>
      <c r="Z284" s="4">
        <v>420</v>
      </c>
      <c r="AA284" s="7" t="s">
        <v>7</v>
      </c>
      <c r="AB284" s="6">
        <v>2100</v>
      </c>
      <c r="AC284" s="7" t="s">
        <v>7</v>
      </c>
      <c r="AD284" s="4">
        <v>4</v>
      </c>
      <c r="AE284" s="15" t="s">
        <v>8</v>
      </c>
      <c r="AF284" s="665">
        <v>22.463555089300765</v>
      </c>
      <c r="AG284" s="285">
        <f>INDEX(Калькулятор!$H$55:$BF$55,MATCH(AB284,Калькулятор!$H$41:$BF$41,0))</f>
        <v>1462.2786592049999</v>
      </c>
      <c r="AH284" s="672">
        <v>34855.30649199857</v>
      </c>
      <c r="AI284" s="672">
        <v>29940.845162153852</v>
      </c>
      <c r="AJ284" s="673">
        <f t="shared" si="55"/>
        <v>64796.151654152418</v>
      </c>
      <c r="AK284" s="3" t="str">
        <f t="shared" si="58"/>
        <v>Wtherm</v>
      </c>
      <c r="AL284" s="7" t="s">
        <v>7</v>
      </c>
      <c r="AM284" s="16" t="s">
        <v>79</v>
      </c>
      <c r="AN284" s="7" t="s">
        <v>7</v>
      </c>
      <c r="AO284" s="4">
        <v>110</v>
      </c>
      <c r="AP284" s="7" t="s">
        <v>7</v>
      </c>
      <c r="AQ284" s="4">
        <v>420</v>
      </c>
      <c r="AR284" s="7" t="s">
        <v>7</v>
      </c>
      <c r="AS284" s="6">
        <v>2100</v>
      </c>
      <c r="AT284" s="7" t="s">
        <v>7</v>
      </c>
      <c r="AU284" s="4">
        <v>4</v>
      </c>
      <c r="AV284" s="15" t="s">
        <v>8</v>
      </c>
      <c r="AW284" s="665">
        <v>23.255517097300761</v>
      </c>
      <c r="AX284" s="285">
        <f>INDEX(Калькулятор!$H$62:$BF$62,MATCH(AS284,Калькулятор!$H$41:$BF$41,0))</f>
        <v>1762.8567279631759</v>
      </c>
      <c r="AY284" s="672">
        <v>35881.168734591251</v>
      </c>
      <c r="AZ284" s="672">
        <v>29940.845162153852</v>
      </c>
      <c r="BA284" s="673">
        <f t="shared" si="62"/>
        <v>65822.013896745106</v>
      </c>
      <c r="BB284" s="3" t="str">
        <f t="shared" si="59"/>
        <v>Wtherm</v>
      </c>
      <c r="BC284" s="7" t="s">
        <v>7</v>
      </c>
      <c r="BD284" s="16" t="s">
        <v>79</v>
      </c>
      <c r="BE284" s="7" t="s">
        <v>7</v>
      </c>
      <c r="BF284" s="4">
        <v>140</v>
      </c>
      <c r="BG284" s="7" t="s">
        <v>7</v>
      </c>
      <c r="BH284" s="4">
        <v>420</v>
      </c>
      <c r="BI284" s="7" t="s">
        <v>7</v>
      </c>
      <c r="BJ284" s="6">
        <v>2100</v>
      </c>
      <c r="BK284" s="7" t="s">
        <v>7</v>
      </c>
      <c r="BL284" s="4">
        <v>8</v>
      </c>
      <c r="BM284" s="14" t="s">
        <v>12</v>
      </c>
      <c r="BN284" s="665">
        <v>28.681535865970751</v>
      </c>
      <c r="BO284" s="285">
        <f>INDEX(Калькулятор!$H$69:$BF$69,MATCH(BJ284,Калькулятор!$H$41:$BF$41,0))</f>
        <v>2388.3866514500469</v>
      </c>
      <c r="BP284" s="672">
        <v>56405.374783082545</v>
      </c>
      <c r="BQ284" s="672">
        <v>29940.845162153852</v>
      </c>
      <c r="BR284" s="673">
        <f t="shared" si="63"/>
        <v>86346.2199452364</v>
      </c>
      <c r="BS284" s="3" t="str">
        <f t="shared" si="60"/>
        <v>Wtherm</v>
      </c>
      <c r="BT284" s="7" t="s">
        <v>7</v>
      </c>
      <c r="BU284" s="16" t="s">
        <v>79</v>
      </c>
      <c r="BV284" s="7" t="s">
        <v>7</v>
      </c>
      <c r="BW284" s="4">
        <v>180</v>
      </c>
      <c r="BX284" s="7" t="s">
        <v>7</v>
      </c>
      <c r="BY284" s="4">
        <v>420</v>
      </c>
      <c r="BZ284" s="7" t="s">
        <v>7</v>
      </c>
      <c r="CA284" s="6">
        <v>2100</v>
      </c>
      <c r="CB284" s="7" t="s">
        <v>7</v>
      </c>
      <c r="CC284" s="4">
        <v>8</v>
      </c>
      <c r="CD284" s="14" t="s">
        <v>12</v>
      </c>
      <c r="CE284" s="665">
        <v>30.265459881970752</v>
      </c>
      <c r="CF284" s="285">
        <f>INDEX(Калькулятор!$H$83:$BF$83,MATCH(CA284,Калькулятор!$H$41:$BF$41,0))</f>
        <v>2734.8883418158571</v>
      </c>
      <c r="CG284" s="672">
        <v>58442.005518267913</v>
      </c>
      <c r="CH284" s="672">
        <v>29940.845162153852</v>
      </c>
      <c r="CI284" s="673">
        <f t="shared" si="64"/>
        <v>88382.850680421761</v>
      </c>
    </row>
    <row r="285" spans="2:87" ht="16.5" thickBot="1" x14ac:dyDescent="0.3">
      <c r="B285" s="846"/>
      <c r="C285" s="3" t="str">
        <f t="shared" si="56"/>
        <v>Wtherm</v>
      </c>
      <c r="D285" s="4" t="s">
        <v>7</v>
      </c>
      <c r="E285" s="16" t="s">
        <v>79</v>
      </c>
      <c r="F285" s="4" t="s">
        <v>7</v>
      </c>
      <c r="G285" s="4">
        <v>75</v>
      </c>
      <c r="H285" s="4" t="s">
        <v>7</v>
      </c>
      <c r="I285" s="4">
        <v>420</v>
      </c>
      <c r="J285" s="4" t="s">
        <v>7</v>
      </c>
      <c r="K285" s="6">
        <v>2150</v>
      </c>
      <c r="L285" s="4" t="s">
        <v>7</v>
      </c>
      <c r="M285" s="4">
        <v>4</v>
      </c>
      <c r="N285" s="15" t="s">
        <v>8</v>
      </c>
      <c r="O285" s="665">
        <v>22.340282133461869</v>
      </c>
      <c r="P285" s="285">
        <f>INDEX(Калькулятор!$H$48:$BF$48,MATCH(K285,Калькулятор!$H$41:$BF$41,0))</f>
        <v>1069.1010356169597</v>
      </c>
      <c r="Q285" s="672">
        <v>34857.236172093384</v>
      </c>
      <c r="R285" s="672">
        <v>30581.863975871795</v>
      </c>
      <c r="S285" s="673">
        <f t="shared" si="61"/>
        <v>65439.100147965175</v>
      </c>
      <c r="T285" s="3" t="str">
        <f t="shared" si="57"/>
        <v>Wtherm</v>
      </c>
      <c r="U285" s="4" t="s">
        <v>7</v>
      </c>
      <c r="V285" s="16" t="s">
        <v>79</v>
      </c>
      <c r="W285" s="4" t="s">
        <v>7</v>
      </c>
      <c r="X285" s="4">
        <v>90</v>
      </c>
      <c r="Y285" s="4" t="s">
        <v>7</v>
      </c>
      <c r="Z285" s="4">
        <v>420</v>
      </c>
      <c r="AA285" s="4" t="s">
        <v>7</v>
      </c>
      <c r="AB285" s="6">
        <v>2150</v>
      </c>
      <c r="AC285" s="4" t="s">
        <v>7</v>
      </c>
      <c r="AD285" s="4">
        <v>4</v>
      </c>
      <c r="AE285" s="15" t="s">
        <v>8</v>
      </c>
      <c r="AF285" s="665">
        <v>22.94376783946187</v>
      </c>
      <c r="AG285" s="285">
        <f>INDEX(Калькулятор!$H$55:$BF$55,MATCH(AB285,Калькулятор!$H$41:$BF$41,0))</f>
        <v>1504.058049468</v>
      </c>
      <c r="AH285" s="672">
        <v>35615.920294400399</v>
      </c>
      <c r="AI285" s="672">
        <v>30581.863975871795</v>
      </c>
      <c r="AJ285" s="673">
        <f t="shared" si="55"/>
        <v>66197.784270272197</v>
      </c>
      <c r="AK285" s="3" t="str">
        <f t="shared" si="58"/>
        <v>Wtherm</v>
      </c>
      <c r="AL285" s="4" t="s">
        <v>7</v>
      </c>
      <c r="AM285" s="16" t="s">
        <v>79</v>
      </c>
      <c r="AN285" s="4" t="s">
        <v>7</v>
      </c>
      <c r="AO285" s="4">
        <v>110</v>
      </c>
      <c r="AP285" s="4" t="s">
        <v>7</v>
      </c>
      <c r="AQ285" s="4">
        <v>420</v>
      </c>
      <c r="AR285" s="4" t="s">
        <v>7</v>
      </c>
      <c r="AS285" s="6">
        <v>2150</v>
      </c>
      <c r="AT285" s="4" t="s">
        <v>7</v>
      </c>
      <c r="AU285" s="4">
        <v>4</v>
      </c>
      <c r="AV285" s="15" t="s">
        <v>8</v>
      </c>
      <c r="AW285" s="665">
        <v>23.74841544746187</v>
      </c>
      <c r="AX285" s="285">
        <f>INDEX(Калькулятор!$H$62:$BF$62,MATCH(AS285,Калькулятор!$H$41:$BF$41,0))</f>
        <v>1813.2240630478382</v>
      </c>
      <c r="AY285" s="672">
        <v>36657.686624143076</v>
      </c>
      <c r="AZ285" s="672">
        <v>30581.863975871795</v>
      </c>
      <c r="BA285" s="673">
        <f t="shared" si="62"/>
        <v>67239.550600014874</v>
      </c>
      <c r="BB285" s="3" t="str">
        <f t="shared" si="59"/>
        <v>Wtherm</v>
      </c>
      <c r="BC285" s="4" t="s">
        <v>7</v>
      </c>
      <c r="BD285" s="16" t="s">
        <v>79</v>
      </c>
      <c r="BE285" s="4" t="s">
        <v>7</v>
      </c>
      <c r="BF285" s="4">
        <v>140</v>
      </c>
      <c r="BG285" s="4" t="s">
        <v>7</v>
      </c>
      <c r="BH285" s="4">
        <v>420</v>
      </c>
      <c r="BI285" s="4" t="s">
        <v>7</v>
      </c>
      <c r="BJ285" s="6">
        <v>2150</v>
      </c>
      <c r="BK285" s="4" t="s">
        <v>7</v>
      </c>
      <c r="BL285" s="4">
        <v>8</v>
      </c>
      <c r="BM285" s="14" t="s">
        <v>12</v>
      </c>
      <c r="BN285" s="665">
        <v>29.30520296328271</v>
      </c>
      <c r="BO285" s="285">
        <f>INDEX(Калькулятор!$H$69:$BF$69,MATCH(BJ285,Калькулятор!$H$41:$BF$41,0))</f>
        <v>2456.6262700629054</v>
      </c>
      <c r="BP285" s="672">
        <v>57703.927679152861</v>
      </c>
      <c r="BQ285" s="672">
        <v>30581.863975871795</v>
      </c>
      <c r="BR285" s="673">
        <f t="shared" si="63"/>
        <v>88285.791655024659</v>
      </c>
      <c r="BS285" s="3" t="str">
        <f t="shared" si="60"/>
        <v>Wtherm</v>
      </c>
      <c r="BT285" s="4" t="s">
        <v>7</v>
      </c>
      <c r="BU285" s="16" t="s">
        <v>79</v>
      </c>
      <c r="BV285" s="4" t="s">
        <v>7</v>
      </c>
      <c r="BW285" s="4">
        <v>180</v>
      </c>
      <c r="BX285" s="4" t="s">
        <v>7</v>
      </c>
      <c r="BY285" s="4">
        <v>420</v>
      </c>
      <c r="BZ285" s="4" t="s">
        <v>7</v>
      </c>
      <c r="CA285" s="6">
        <v>2150</v>
      </c>
      <c r="CB285" s="4" t="s">
        <v>7</v>
      </c>
      <c r="CC285" s="4">
        <v>8</v>
      </c>
      <c r="CD285" s="14" t="s">
        <v>12</v>
      </c>
      <c r="CE285" s="665">
        <v>30.914498179282713</v>
      </c>
      <c r="CF285" s="285">
        <f>INDEX(Калькулятор!$H$83:$BF$83,MATCH(CA285,Калькулятор!$H$41:$BF$41,0))</f>
        <v>2813.0280087248816</v>
      </c>
      <c r="CG285" s="672">
        <v>59772.366588638222</v>
      </c>
      <c r="CH285" s="672">
        <v>30581.863975871795</v>
      </c>
      <c r="CI285" s="673">
        <f t="shared" si="64"/>
        <v>90354.230564510013</v>
      </c>
    </row>
    <row r="286" spans="2:87" ht="16.5" thickBot="1" x14ac:dyDescent="0.3">
      <c r="B286" s="846"/>
      <c r="C286" s="3" t="str">
        <f t="shared" si="56"/>
        <v>Wtherm</v>
      </c>
      <c r="D286" s="4" t="s">
        <v>7</v>
      </c>
      <c r="E286" s="16" t="s">
        <v>79</v>
      </c>
      <c r="F286" s="4" t="s">
        <v>7</v>
      </c>
      <c r="G286" s="4">
        <v>75</v>
      </c>
      <c r="H286" s="4" t="s">
        <v>7</v>
      </c>
      <c r="I286" s="4">
        <v>420</v>
      </c>
      <c r="J286" s="4" t="s">
        <v>7</v>
      </c>
      <c r="K286" s="6">
        <v>2200</v>
      </c>
      <c r="L286" s="4" t="s">
        <v>7</v>
      </c>
      <c r="M286" s="4">
        <v>4</v>
      </c>
      <c r="N286" s="15" t="s">
        <v>8</v>
      </c>
      <c r="O286" s="665">
        <v>23.148127143382979</v>
      </c>
      <c r="P286" s="285">
        <f>INDEX(Калькулятор!$H$48:$BF$48,MATCH(K286,Калькулятор!$H$41:$BF$41,0))</f>
        <v>1098.7982866063198</v>
      </c>
      <c r="Q286" s="672">
        <v>36104.075173726967</v>
      </c>
      <c r="R286" s="672">
        <v>31222.882789589745</v>
      </c>
      <c r="S286" s="673">
        <f t="shared" si="61"/>
        <v>67326.957963316716</v>
      </c>
      <c r="T286" s="3" t="str">
        <f t="shared" si="57"/>
        <v>Wtherm</v>
      </c>
      <c r="U286" s="4" t="s">
        <v>7</v>
      </c>
      <c r="V286" s="16" t="s">
        <v>79</v>
      </c>
      <c r="W286" s="4" t="s">
        <v>7</v>
      </c>
      <c r="X286" s="4">
        <v>90</v>
      </c>
      <c r="Y286" s="4" t="s">
        <v>7</v>
      </c>
      <c r="Z286" s="4">
        <v>420</v>
      </c>
      <c r="AA286" s="4" t="s">
        <v>7</v>
      </c>
      <c r="AB286" s="6">
        <v>2200</v>
      </c>
      <c r="AC286" s="4" t="s">
        <v>7</v>
      </c>
      <c r="AD286" s="4">
        <v>4</v>
      </c>
      <c r="AE286" s="15" t="s">
        <v>8</v>
      </c>
      <c r="AF286" s="665">
        <v>23.838572637382978</v>
      </c>
      <c r="AG286" s="285">
        <f>INDEX(Калькулятор!$H$55:$BF$55,MATCH(AB286,Калькулятор!$H$41:$BF$41,0))</f>
        <v>1545.8374397310001</v>
      </c>
      <c r="AH286" s="672">
        <v>36971.781813447233</v>
      </c>
      <c r="AI286" s="672">
        <v>31222.882789589745</v>
      </c>
      <c r="AJ286" s="673">
        <f t="shared" ref="AJ286:AJ302" si="65">AH286+AI286</f>
        <v>68194.664603036974</v>
      </c>
      <c r="AK286" s="3" t="str">
        <f t="shared" si="58"/>
        <v>Wtherm</v>
      </c>
      <c r="AL286" s="4" t="s">
        <v>7</v>
      </c>
      <c r="AM286" s="16" t="s">
        <v>79</v>
      </c>
      <c r="AN286" s="4" t="s">
        <v>7</v>
      </c>
      <c r="AO286" s="4">
        <v>110</v>
      </c>
      <c r="AP286" s="4" t="s">
        <v>7</v>
      </c>
      <c r="AQ286" s="4">
        <v>420</v>
      </c>
      <c r="AR286" s="4" t="s">
        <v>7</v>
      </c>
      <c r="AS286" s="6">
        <v>2200</v>
      </c>
      <c r="AT286" s="4" t="s">
        <v>7</v>
      </c>
      <c r="AU286" s="4">
        <v>4</v>
      </c>
      <c r="AV286" s="15" t="s">
        <v>8</v>
      </c>
      <c r="AW286" s="665">
        <v>24.759166629382978</v>
      </c>
      <c r="AX286" s="285">
        <f>INDEX(Калькулятор!$H$62:$BF$62,MATCH(AS286,Калькулятор!$H$41:$BF$41,0))</f>
        <v>1863.5913981325004</v>
      </c>
      <c r="AY286" s="672">
        <v>38158.911499740912</v>
      </c>
      <c r="AZ286" s="672">
        <v>31222.882789589745</v>
      </c>
      <c r="BA286" s="673">
        <f t="shared" si="62"/>
        <v>69381.794289330661</v>
      </c>
      <c r="BB286" s="3" t="str">
        <f t="shared" si="59"/>
        <v>Wtherm</v>
      </c>
      <c r="BC286" s="4" t="s">
        <v>7</v>
      </c>
      <c r="BD286" s="16" t="s">
        <v>79</v>
      </c>
      <c r="BE286" s="4" t="s">
        <v>7</v>
      </c>
      <c r="BF286" s="4">
        <v>140</v>
      </c>
      <c r="BG286" s="4" t="s">
        <v>7</v>
      </c>
      <c r="BH286" s="4">
        <v>420</v>
      </c>
      <c r="BI286" s="4" t="s">
        <v>7</v>
      </c>
      <c r="BJ286" s="6">
        <v>2200</v>
      </c>
      <c r="BK286" s="4" t="s">
        <v>7</v>
      </c>
      <c r="BL286" s="4">
        <v>8</v>
      </c>
      <c r="BM286" s="14" t="s">
        <v>12</v>
      </c>
      <c r="BN286" s="665">
        <v>30.601614068354667</v>
      </c>
      <c r="BO286" s="285">
        <f>INDEX(Калькулятор!$H$69:$BF$69,MATCH(BJ286,Калькулятор!$H$41:$BF$41,0))</f>
        <v>2524.8658886757639</v>
      </c>
      <c r="BP286" s="672">
        <v>59921.376465370675</v>
      </c>
      <c r="BQ286" s="672">
        <v>31222.882789589745</v>
      </c>
      <c r="BR286" s="673">
        <f t="shared" si="63"/>
        <v>91144.259254960416</v>
      </c>
      <c r="BS286" s="3" t="str">
        <f t="shared" si="60"/>
        <v>Wtherm</v>
      </c>
      <c r="BT286" s="4" t="s">
        <v>7</v>
      </c>
      <c r="BU286" s="16" t="s">
        <v>79</v>
      </c>
      <c r="BV286" s="4" t="s">
        <v>7</v>
      </c>
      <c r="BW286" s="4">
        <v>180</v>
      </c>
      <c r="BX286" s="4" t="s">
        <v>7</v>
      </c>
      <c r="BY286" s="4">
        <v>420</v>
      </c>
      <c r="BZ286" s="4" t="s">
        <v>7</v>
      </c>
      <c r="CA286" s="6">
        <v>2200</v>
      </c>
      <c r="CB286" s="4" t="s">
        <v>7</v>
      </c>
      <c r="CC286" s="4">
        <v>8</v>
      </c>
      <c r="CD286" s="14" t="s">
        <v>12</v>
      </c>
      <c r="CE286" s="665">
        <v>32.442802052354672</v>
      </c>
      <c r="CF286" s="285">
        <f>INDEX(Калькулятор!$H$83:$BF$83,MATCH(CA286,Калькулятор!$H$41:$BF$41,0))</f>
        <v>2891.1676756339066</v>
      </c>
      <c r="CG286" s="672">
        <v>62310.729587958042</v>
      </c>
      <c r="CH286" s="672">
        <v>31222.882789589745</v>
      </c>
      <c r="CI286" s="673">
        <f t="shared" si="64"/>
        <v>93533.61237754779</v>
      </c>
    </row>
    <row r="287" spans="2:87" ht="16.5" thickBot="1" x14ac:dyDescent="0.3">
      <c r="B287" s="846"/>
      <c r="C287" s="3" t="str">
        <f t="shared" si="56"/>
        <v>Wtherm</v>
      </c>
      <c r="D287" s="4" t="s">
        <v>7</v>
      </c>
      <c r="E287" s="16" t="s">
        <v>79</v>
      </c>
      <c r="F287" s="4" t="s">
        <v>7</v>
      </c>
      <c r="G287" s="4">
        <v>75</v>
      </c>
      <c r="H287" s="4" t="s">
        <v>7</v>
      </c>
      <c r="I287" s="4">
        <v>420</v>
      </c>
      <c r="J287" s="4" t="s">
        <v>7</v>
      </c>
      <c r="K287" s="6">
        <v>2250</v>
      </c>
      <c r="L287" s="4" t="s">
        <v>7</v>
      </c>
      <c r="M287" s="4">
        <v>4</v>
      </c>
      <c r="N287" s="15" t="s">
        <v>8</v>
      </c>
      <c r="O287" s="665">
        <v>23.618825693544089</v>
      </c>
      <c r="P287" s="285">
        <f>INDEX(Калькулятор!$H$48:$BF$48,MATCH(K287,Калькулятор!$H$41:$BF$41,0))</f>
        <v>1128.4955375956797</v>
      </c>
      <c r="Q287" s="672">
        <v>36852.760910766294</v>
      </c>
      <c r="R287" s="672">
        <v>31863.901603307691</v>
      </c>
      <c r="S287" s="673">
        <f t="shared" si="61"/>
        <v>68716.662514073978</v>
      </c>
      <c r="T287" s="3" t="str">
        <f t="shared" si="57"/>
        <v>Wtherm</v>
      </c>
      <c r="U287" s="4" t="s">
        <v>7</v>
      </c>
      <c r="V287" s="16" t="s">
        <v>79</v>
      </c>
      <c r="W287" s="4" t="s">
        <v>7</v>
      </c>
      <c r="X287" s="4">
        <v>90</v>
      </c>
      <c r="Y287" s="4" t="s">
        <v>7</v>
      </c>
      <c r="Z287" s="4">
        <v>420</v>
      </c>
      <c r="AA287" s="4" t="s">
        <v>7</v>
      </c>
      <c r="AB287" s="6">
        <v>2250</v>
      </c>
      <c r="AC287" s="4" t="s">
        <v>7</v>
      </c>
      <c r="AD287" s="4">
        <v>4</v>
      </c>
      <c r="AE287" s="15" t="s">
        <v>8</v>
      </c>
      <c r="AF287" s="665">
        <v>24.318785387544089</v>
      </c>
      <c r="AG287" s="285">
        <f>INDEX(Калькулятор!$H$55:$BF$55,MATCH(AB287,Калькулятор!$H$41:$BF$41,0))</f>
        <v>1587.616829994</v>
      </c>
      <c r="AH287" s="672">
        <v>37732.395615849047</v>
      </c>
      <c r="AI287" s="672">
        <v>31863.901603307691</v>
      </c>
      <c r="AJ287" s="673">
        <f t="shared" si="65"/>
        <v>69596.297219156739</v>
      </c>
      <c r="AK287" s="3" t="str">
        <f t="shared" si="58"/>
        <v>Wtherm</v>
      </c>
      <c r="AL287" s="4" t="s">
        <v>7</v>
      </c>
      <c r="AM287" s="16" t="s">
        <v>79</v>
      </c>
      <c r="AN287" s="4" t="s">
        <v>7</v>
      </c>
      <c r="AO287" s="4">
        <v>110</v>
      </c>
      <c r="AP287" s="4" t="s">
        <v>7</v>
      </c>
      <c r="AQ287" s="4">
        <v>420</v>
      </c>
      <c r="AR287" s="4" t="s">
        <v>7</v>
      </c>
      <c r="AS287" s="6">
        <v>2250</v>
      </c>
      <c r="AT287" s="4" t="s">
        <v>7</v>
      </c>
      <c r="AU287" s="4">
        <v>4</v>
      </c>
      <c r="AV287" s="15" t="s">
        <v>8</v>
      </c>
      <c r="AW287" s="665">
        <v>25.252064979544087</v>
      </c>
      <c r="AX287" s="285">
        <f>INDEX(Калькулятор!$H$62:$BF$62,MATCH(AS287,Калькулятор!$H$41:$BF$41,0))</f>
        <v>1913.9587332171625</v>
      </c>
      <c r="AY287" s="672">
        <v>38935.429389292738</v>
      </c>
      <c r="AZ287" s="672">
        <v>31863.901603307691</v>
      </c>
      <c r="BA287" s="673">
        <f t="shared" si="62"/>
        <v>70799.330992600429</v>
      </c>
      <c r="BB287" s="3" t="str">
        <f t="shared" si="59"/>
        <v>Wtherm</v>
      </c>
      <c r="BC287" s="4" t="s">
        <v>7</v>
      </c>
      <c r="BD287" s="16" t="s">
        <v>79</v>
      </c>
      <c r="BE287" s="4" t="s">
        <v>7</v>
      </c>
      <c r="BF287" s="4">
        <v>140</v>
      </c>
      <c r="BG287" s="4" t="s">
        <v>7</v>
      </c>
      <c r="BH287" s="4">
        <v>420</v>
      </c>
      <c r="BI287" s="4" t="s">
        <v>7</v>
      </c>
      <c r="BJ287" s="6">
        <v>2250</v>
      </c>
      <c r="BK287" s="4" t="s">
        <v>7</v>
      </c>
      <c r="BL287" s="4">
        <v>8</v>
      </c>
      <c r="BM287" s="14" t="s">
        <v>12</v>
      </c>
      <c r="BN287" s="665">
        <v>31.225281165666622</v>
      </c>
      <c r="BO287" s="285">
        <f>INDEX(Калькулятор!$H$69:$BF$69,MATCH(BJ287,Калькулятор!$H$41:$BF$41,0))</f>
        <v>2593.1055072886224</v>
      </c>
      <c r="BP287" s="672">
        <v>61219.929361440969</v>
      </c>
      <c r="BQ287" s="672">
        <v>31863.901603307691</v>
      </c>
      <c r="BR287" s="673">
        <f t="shared" si="63"/>
        <v>93083.83096474866</v>
      </c>
      <c r="BS287" s="3" t="str">
        <f t="shared" si="60"/>
        <v>Wtherm</v>
      </c>
      <c r="BT287" s="4" t="s">
        <v>7</v>
      </c>
      <c r="BU287" s="16" t="s">
        <v>79</v>
      </c>
      <c r="BV287" s="4" t="s">
        <v>7</v>
      </c>
      <c r="BW287" s="4">
        <v>180</v>
      </c>
      <c r="BX287" s="4" t="s">
        <v>7</v>
      </c>
      <c r="BY287" s="4">
        <v>420</v>
      </c>
      <c r="BZ287" s="4" t="s">
        <v>7</v>
      </c>
      <c r="CA287" s="6">
        <v>2250</v>
      </c>
      <c r="CB287" s="4" t="s">
        <v>7</v>
      </c>
      <c r="CC287" s="4">
        <v>8</v>
      </c>
      <c r="CD287" s="14" t="s">
        <v>12</v>
      </c>
      <c r="CE287" s="665">
        <v>33.091840349666626</v>
      </c>
      <c r="CF287" s="285">
        <f>INDEX(Калькулятор!$H$83:$BF$83,MATCH(CA287,Калькулятор!$H$41:$BF$41,0))</f>
        <v>2969.3073425429307</v>
      </c>
      <c r="CG287" s="672">
        <v>63641.090658328343</v>
      </c>
      <c r="CH287" s="672">
        <v>31863.901603307691</v>
      </c>
      <c r="CI287" s="673">
        <f t="shared" si="64"/>
        <v>95504.992261636042</v>
      </c>
    </row>
    <row r="288" spans="2:87" ht="16.5" thickBot="1" x14ac:dyDescent="0.3">
      <c r="B288" s="846"/>
      <c r="C288" s="3" t="str">
        <f t="shared" si="56"/>
        <v>Wtherm</v>
      </c>
      <c r="D288" s="4" t="s">
        <v>7</v>
      </c>
      <c r="E288" s="16" t="s">
        <v>79</v>
      </c>
      <c r="F288" s="4" t="s">
        <v>7</v>
      </c>
      <c r="G288" s="4">
        <v>75</v>
      </c>
      <c r="H288" s="4" t="s">
        <v>7</v>
      </c>
      <c r="I288" s="4">
        <v>420</v>
      </c>
      <c r="J288" s="4" t="s">
        <v>7</v>
      </c>
      <c r="K288" s="6">
        <v>2300</v>
      </c>
      <c r="L288" s="4" t="s">
        <v>7</v>
      </c>
      <c r="M288" s="4">
        <v>4</v>
      </c>
      <c r="N288" s="15" t="s">
        <v>8</v>
      </c>
      <c r="O288" s="665">
        <v>24.120632243705192</v>
      </c>
      <c r="P288" s="285">
        <f>INDEX(Калькулятор!$H$48:$BF$48,MATCH(K288,Калькулятор!$H$41:$BF$41,0))</f>
        <v>1158.1927885850396</v>
      </c>
      <c r="Q288" s="672">
        <v>37601.446647805613</v>
      </c>
      <c r="R288" s="672">
        <v>32734.920417025649</v>
      </c>
      <c r="S288" s="673">
        <f t="shared" si="61"/>
        <v>70336.367064831255</v>
      </c>
      <c r="T288" s="3" t="str">
        <f t="shared" si="57"/>
        <v>Wtherm</v>
      </c>
      <c r="U288" s="4" t="s">
        <v>7</v>
      </c>
      <c r="V288" s="16" t="s">
        <v>79</v>
      </c>
      <c r="W288" s="4" t="s">
        <v>7</v>
      </c>
      <c r="X288" s="4">
        <v>90</v>
      </c>
      <c r="Y288" s="4" t="s">
        <v>7</v>
      </c>
      <c r="Z288" s="4">
        <v>420</v>
      </c>
      <c r="AA288" s="4" t="s">
        <v>7</v>
      </c>
      <c r="AB288" s="6">
        <v>2300</v>
      </c>
      <c r="AC288" s="4" t="s">
        <v>7</v>
      </c>
      <c r="AD288" s="4">
        <v>4</v>
      </c>
      <c r="AE288" s="15" t="s">
        <v>8</v>
      </c>
      <c r="AF288" s="665">
        <v>24.83010613770519</v>
      </c>
      <c r="AG288" s="285">
        <f>INDEX(Калькулятор!$H$55:$BF$55,MATCH(AB288,Калькулятор!$H$41:$BF$41,0))</f>
        <v>1629.3962202569999</v>
      </c>
      <c r="AH288" s="672">
        <v>38493.009418250869</v>
      </c>
      <c r="AI288" s="672">
        <v>32734.920417025649</v>
      </c>
      <c r="AJ288" s="673">
        <f t="shared" si="65"/>
        <v>71227.929835276518</v>
      </c>
      <c r="AK288" s="3" t="str">
        <f t="shared" si="58"/>
        <v>Wtherm</v>
      </c>
      <c r="AL288" s="4" t="s">
        <v>7</v>
      </c>
      <c r="AM288" s="16" t="s">
        <v>79</v>
      </c>
      <c r="AN288" s="4" t="s">
        <v>7</v>
      </c>
      <c r="AO288" s="4">
        <v>110</v>
      </c>
      <c r="AP288" s="4" t="s">
        <v>7</v>
      </c>
      <c r="AQ288" s="4">
        <v>420</v>
      </c>
      <c r="AR288" s="4" t="s">
        <v>7</v>
      </c>
      <c r="AS288" s="6">
        <v>2300</v>
      </c>
      <c r="AT288" s="4" t="s">
        <v>7</v>
      </c>
      <c r="AU288" s="4">
        <v>4</v>
      </c>
      <c r="AV288" s="15" t="s">
        <v>8</v>
      </c>
      <c r="AW288" s="665">
        <v>25.776071329705189</v>
      </c>
      <c r="AX288" s="285">
        <f>INDEX(Калькулятор!$H$62:$BF$62,MATCH(AS288,Калькулятор!$H$41:$BF$41,0))</f>
        <v>1964.3260683018245</v>
      </c>
      <c r="AY288" s="672">
        <v>39711.947278844556</v>
      </c>
      <c r="AZ288" s="672">
        <v>32734.920417025649</v>
      </c>
      <c r="BA288" s="673">
        <f t="shared" si="62"/>
        <v>72446.867695870198</v>
      </c>
      <c r="BB288" s="3" t="str">
        <f t="shared" si="59"/>
        <v>Wtherm</v>
      </c>
      <c r="BC288" s="4" t="s">
        <v>7</v>
      </c>
      <c r="BD288" s="16" t="s">
        <v>79</v>
      </c>
      <c r="BE288" s="4" t="s">
        <v>7</v>
      </c>
      <c r="BF288" s="4">
        <v>140</v>
      </c>
      <c r="BG288" s="4" t="s">
        <v>7</v>
      </c>
      <c r="BH288" s="4">
        <v>420</v>
      </c>
      <c r="BI288" s="4" t="s">
        <v>7</v>
      </c>
      <c r="BJ288" s="6">
        <v>2300</v>
      </c>
      <c r="BK288" s="4" t="s">
        <v>7</v>
      </c>
      <c r="BL288" s="4">
        <v>8</v>
      </c>
      <c r="BM288" s="14" t="s">
        <v>12</v>
      </c>
      <c r="BN288" s="665">
        <v>31.880056262978584</v>
      </c>
      <c r="BO288" s="285">
        <f>INDEX(Калькулятор!$H$69:$BF$69,MATCH(BJ288,Калькулятор!$H$41:$BF$41,0))</f>
        <v>2661.345125901481</v>
      </c>
      <c r="BP288" s="672">
        <v>62518.482257511285</v>
      </c>
      <c r="BQ288" s="672">
        <v>32734.920417025649</v>
      </c>
      <c r="BR288" s="673">
        <f t="shared" si="63"/>
        <v>95253.402674536934</v>
      </c>
      <c r="BS288" s="3" t="str">
        <f t="shared" si="60"/>
        <v>Wtherm</v>
      </c>
      <c r="BT288" s="4" t="s">
        <v>7</v>
      </c>
      <c r="BU288" s="16" t="s">
        <v>79</v>
      </c>
      <c r="BV288" s="4" t="s">
        <v>7</v>
      </c>
      <c r="BW288" s="4">
        <v>180</v>
      </c>
      <c r="BX288" s="4" t="s">
        <v>7</v>
      </c>
      <c r="BY288" s="4">
        <v>420</v>
      </c>
      <c r="BZ288" s="4" t="s">
        <v>7</v>
      </c>
      <c r="CA288" s="6">
        <v>2300</v>
      </c>
      <c r="CB288" s="4" t="s">
        <v>7</v>
      </c>
      <c r="CC288" s="4">
        <v>8</v>
      </c>
      <c r="CD288" s="14" t="s">
        <v>12</v>
      </c>
      <c r="CE288" s="665">
        <v>33.771986646978583</v>
      </c>
      <c r="CF288" s="285">
        <f>INDEX(Калькулятор!$H$83:$BF$83,MATCH(CA288,Калькулятор!$H$41:$BF$41,0))</f>
        <v>3047.4470094519552</v>
      </c>
      <c r="CG288" s="672">
        <v>64971.451728698637</v>
      </c>
      <c r="CH288" s="672">
        <v>32734.920417025649</v>
      </c>
      <c r="CI288" s="673">
        <f t="shared" si="64"/>
        <v>97706.372145724279</v>
      </c>
    </row>
    <row r="289" spans="2:87" ht="16.5" thickBot="1" x14ac:dyDescent="0.3">
      <c r="B289" s="846"/>
      <c r="C289" s="3" t="str">
        <f t="shared" si="56"/>
        <v>Wtherm</v>
      </c>
      <c r="D289" s="4" t="s">
        <v>7</v>
      </c>
      <c r="E289" s="16" t="s">
        <v>79</v>
      </c>
      <c r="F289" s="4" t="s">
        <v>7</v>
      </c>
      <c r="G289" s="4">
        <v>75</v>
      </c>
      <c r="H289" s="4" t="s">
        <v>7</v>
      </c>
      <c r="I289" s="4">
        <v>420</v>
      </c>
      <c r="J289" s="4" t="s">
        <v>7</v>
      </c>
      <c r="K289" s="6">
        <v>2350</v>
      </c>
      <c r="L289" s="4" t="s">
        <v>7</v>
      </c>
      <c r="M289" s="4">
        <v>4</v>
      </c>
      <c r="N289" s="15" t="s">
        <v>8</v>
      </c>
      <c r="O289" s="665">
        <v>24.591330793866298</v>
      </c>
      <c r="P289" s="285">
        <f>INDEX(Калькулятор!$H$48:$BF$48,MATCH(K289,Калькулятор!$H$41:$BF$41,0))</f>
        <v>1187.8900395743997</v>
      </c>
      <c r="Q289" s="672">
        <v>38350.132384844917</v>
      </c>
      <c r="R289" s="672">
        <v>33375.939230743585</v>
      </c>
      <c r="S289" s="673">
        <f t="shared" si="61"/>
        <v>71726.071615588502</v>
      </c>
      <c r="T289" s="3" t="str">
        <f t="shared" si="57"/>
        <v>Wtherm</v>
      </c>
      <c r="U289" s="4" t="s">
        <v>7</v>
      </c>
      <c r="V289" s="16" t="s">
        <v>79</v>
      </c>
      <c r="W289" s="4" t="s">
        <v>7</v>
      </c>
      <c r="X289" s="4">
        <v>90</v>
      </c>
      <c r="Y289" s="4" t="s">
        <v>7</v>
      </c>
      <c r="Z289" s="4">
        <v>420</v>
      </c>
      <c r="AA289" s="4" t="s">
        <v>7</v>
      </c>
      <c r="AB289" s="6">
        <v>2350</v>
      </c>
      <c r="AC289" s="4" t="s">
        <v>7</v>
      </c>
      <c r="AD289" s="4">
        <v>4</v>
      </c>
      <c r="AE289" s="15" t="s">
        <v>8</v>
      </c>
      <c r="AF289" s="665">
        <v>25.310318887866298</v>
      </c>
      <c r="AG289" s="285">
        <f>INDEX(Калькулятор!$H$55:$BF$55,MATCH(AB289,Калькулятор!$H$41:$BF$41,0))</f>
        <v>1671.17561052</v>
      </c>
      <c r="AH289" s="672">
        <v>39253.623220652684</v>
      </c>
      <c r="AI289" s="672">
        <v>33375.939230743585</v>
      </c>
      <c r="AJ289" s="673">
        <f t="shared" si="65"/>
        <v>72629.562451396268</v>
      </c>
      <c r="AK289" s="3" t="str">
        <f t="shared" si="58"/>
        <v>Wtherm</v>
      </c>
      <c r="AL289" s="4" t="s">
        <v>7</v>
      </c>
      <c r="AM289" s="16" t="s">
        <v>79</v>
      </c>
      <c r="AN289" s="4" t="s">
        <v>7</v>
      </c>
      <c r="AO289" s="4">
        <v>110</v>
      </c>
      <c r="AP289" s="4" t="s">
        <v>7</v>
      </c>
      <c r="AQ289" s="4">
        <v>420</v>
      </c>
      <c r="AR289" s="4" t="s">
        <v>7</v>
      </c>
      <c r="AS289" s="6">
        <v>2350</v>
      </c>
      <c r="AT289" s="4" t="s">
        <v>7</v>
      </c>
      <c r="AU289" s="4">
        <v>4</v>
      </c>
      <c r="AV289" s="15" t="s">
        <v>8</v>
      </c>
      <c r="AW289" s="665">
        <v>26.268969679866299</v>
      </c>
      <c r="AX289" s="285">
        <f>INDEX(Калькулятор!$H$62:$BF$62,MATCH(AS289,Калькулятор!$H$41:$BF$41,0))</f>
        <v>2014.6934033864868</v>
      </c>
      <c r="AY289" s="672">
        <v>40488.465168396368</v>
      </c>
      <c r="AZ289" s="672">
        <v>33375.939230743585</v>
      </c>
      <c r="BA289" s="673">
        <f t="shared" si="62"/>
        <v>73864.404399139952</v>
      </c>
      <c r="BB289" s="3" t="str">
        <f t="shared" si="59"/>
        <v>Wtherm</v>
      </c>
      <c r="BC289" s="4" t="s">
        <v>7</v>
      </c>
      <c r="BD289" s="16" t="s">
        <v>79</v>
      </c>
      <c r="BE289" s="4" t="s">
        <v>7</v>
      </c>
      <c r="BF289" s="4">
        <v>140</v>
      </c>
      <c r="BG289" s="4" t="s">
        <v>7</v>
      </c>
      <c r="BH289" s="4">
        <v>420</v>
      </c>
      <c r="BI289" s="4" t="s">
        <v>7</v>
      </c>
      <c r="BJ289" s="6">
        <v>2350</v>
      </c>
      <c r="BK289" s="4" t="s">
        <v>7</v>
      </c>
      <c r="BL289" s="4">
        <v>8</v>
      </c>
      <c r="BM289" s="14" t="s">
        <v>12</v>
      </c>
      <c r="BN289" s="665">
        <v>32.503723360290543</v>
      </c>
      <c r="BO289" s="285">
        <f>INDEX(Калькулятор!$H$69:$BF$69,MATCH(BJ289,Калькулятор!$H$41:$BF$41,0))</f>
        <v>2729.5847445143395</v>
      </c>
      <c r="BP289" s="672">
        <v>63817.035153581564</v>
      </c>
      <c r="BQ289" s="672">
        <v>33375.939230743585</v>
      </c>
      <c r="BR289" s="673">
        <f t="shared" si="63"/>
        <v>97192.974384325149</v>
      </c>
      <c r="BS289" s="3" t="str">
        <f t="shared" si="60"/>
        <v>Wtherm</v>
      </c>
      <c r="BT289" s="4" t="s">
        <v>7</v>
      </c>
      <c r="BU289" s="16" t="s">
        <v>79</v>
      </c>
      <c r="BV289" s="4" t="s">
        <v>7</v>
      </c>
      <c r="BW289" s="4">
        <v>180</v>
      </c>
      <c r="BX289" s="4" t="s">
        <v>7</v>
      </c>
      <c r="BY289" s="4">
        <v>420</v>
      </c>
      <c r="BZ289" s="4" t="s">
        <v>7</v>
      </c>
      <c r="CA289" s="6">
        <v>2350</v>
      </c>
      <c r="CB289" s="4" t="s">
        <v>7</v>
      </c>
      <c r="CC289" s="4">
        <v>8</v>
      </c>
      <c r="CD289" s="14" t="s">
        <v>12</v>
      </c>
      <c r="CE289" s="665">
        <v>34.421024944290544</v>
      </c>
      <c r="CF289" s="285">
        <f>INDEX(Калькулятор!$H$83:$BF$83,MATCH(CA289,Калькулятор!$H$41:$BF$41,0))</f>
        <v>3125.5866763609797</v>
      </c>
      <c r="CG289" s="672">
        <v>66301.812799068939</v>
      </c>
      <c r="CH289" s="672">
        <v>33375.939230743585</v>
      </c>
      <c r="CI289" s="673">
        <f t="shared" si="64"/>
        <v>99677.752029812516</v>
      </c>
    </row>
    <row r="290" spans="2:87" ht="16.5" thickBot="1" x14ac:dyDescent="0.3">
      <c r="B290" s="846"/>
      <c r="C290" s="3" t="str">
        <f t="shared" si="56"/>
        <v>Wtherm</v>
      </c>
      <c r="D290" s="4" t="s">
        <v>7</v>
      </c>
      <c r="E290" s="16" t="s">
        <v>79</v>
      </c>
      <c r="F290" s="4" t="s">
        <v>7</v>
      </c>
      <c r="G290" s="4">
        <v>75</v>
      </c>
      <c r="H290" s="4" t="s">
        <v>7</v>
      </c>
      <c r="I290" s="4">
        <v>420</v>
      </c>
      <c r="J290" s="4" t="s">
        <v>7</v>
      </c>
      <c r="K290" s="6">
        <v>2400</v>
      </c>
      <c r="L290" s="4" t="s">
        <v>7</v>
      </c>
      <c r="M290" s="4">
        <v>4</v>
      </c>
      <c r="N290" s="15" t="s">
        <v>8</v>
      </c>
      <c r="O290" s="665">
        <v>25.062029344027408</v>
      </c>
      <c r="P290" s="285">
        <f>INDEX(Калькулятор!$H$48:$BF$48,MATCH(K290,Калькулятор!$H$41:$BF$41,0))</f>
        <v>1217.5872905637596</v>
      </c>
      <c r="Q290" s="672">
        <v>39098.818121884258</v>
      </c>
      <c r="R290" s="672">
        <v>34016.958044461549</v>
      </c>
      <c r="S290" s="673">
        <f t="shared" si="61"/>
        <v>73115.776166345808</v>
      </c>
      <c r="T290" s="3" t="str">
        <f t="shared" si="57"/>
        <v>Wtherm</v>
      </c>
      <c r="U290" s="4" t="s">
        <v>7</v>
      </c>
      <c r="V290" s="16" t="s">
        <v>79</v>
      </c>
      <c r="W290" s="4" t="s">
        <v>7</v>
      </c>
      <c r="X290" s="4">
        <v>90</v>
      </c>
      <c r="Y290" s="4" t="s">
        <v>7</v>
      </c>
      <c r="Z290" s="4">
        <v>420</v>
      </c>
      <c r="AA290" s="4" t="s">
        <v>7</v>
      </c>
      <c r="AB290" s="6">
        <v>2400</v>
      </c>
      <c r="AC290" s="4" t="s">
        <v>7</v>
      </c>
      <c r="AD290" s="4">
        <v>4</v>
      </c>
      <c r="AE290" s="15" t="s">
        <v>8</v>
      </c>
      <c r="AF290" s="665">
        <v>25.79053163802741</v>
      </c>
      <c r="AG290" s="285">
        <f>INDEX(Калькулятор!$H$55:$BF$55,MATCH(AB290,Калькулятор!$H$41:$BF$41,0))</f>
        <v>1712.9550007829998</v>
      </c>
      <c r="AH290" s="672">
        <v>40014.23702305452</v>
      </c>
      <c r="AI290" s="672">
        <v>34016.958044461549</v>
      </c>
      <c r="AJ290" s="673">
        <f t="shared" si="65"/>
        <v>74031.195067516062</v>
      </c>
      <c r="AK290" s="3" t="str">
        <f t="shared" si="58"/>
        <v>Wtherm</v>
      </c>
      <c r="AL290" s="4" t="s">
        <v>7</v>
      </c>
      <c r="AM290" s="16" t="s">
        <v>79</v>
      </c>
      <c r="AN290" s="4" t="s">
        <v>7</v>
      </c>
      <c r="AO290" s="4">
        <v>110</v>
      </c>
      <c r="AP290" s="4" t="s">
        <v>7</v>
      </c>
      <c r="AQ290" s="4">
        <v>420</v>
      </c>
      <c r="AR290" s="4" t="s">
        <v>7</v>
      </c>
      <c r="AS290" s="6">
        <v>2400</v>
      </c>
      <c r="AT290" s="4" t="s">
        <v>7</v>
      </c>
      <c r="AU290" s="4">
        <v>4</v>
      </c>
      <c r="AV290" s="15" t="s">
        <v>8</v>
      </c>
      <c r="AW290" s="665">
        <v>26.761868030027408</v>
      </c>
      <c r="AX290" s="285">
        <f>INDEX(Калькулятор!$H$62:$BF$62,MATCH(AS290,Калькулятор!$H$41:$BF$41,0))</f>
        <v>2065.0607384711489</v>
      </c>
      <c r="AY290" s="672">
        <v>41264.983057948193</v>
      </c>
      <c r="AZ290" s="672">
        <v>34016.958044461549</v>
      </c>
      <c r="BA290" s="673">
        <f t="shared" si="62"/>
        <v>75281.941102409735</v>
      </c>
      <c r="BB290" s="3" t="str">
        <f t="shared" si="59"/>
        <v>Wtherm</v>
      </c>
      <c r="BC290" s="4" t="s">
        <v>7</v>
      </c>
      <c r="BD290" s="16" t="s">
        <v>79</v>
      </c>
      <c r="BE290" s="4" t="s">
        <v>7</v>
      </c>
      <c r="BF290" s="4">
        <v>140</v>
      </c>
      <c r="BG290" s="4" t="s">
        <v>7</v>
      </c>
      <c r="BH290" s="4">
        <v>420</v>
      </c>
      <c r="BI290" s="4" t="s">
        <v>7</v>
      </c>
      <c r="BJ290" s="6">
        <v>2400</v>
      </c>
      <c r="BK290" s="4" t="s">
        <v>7</v>
      </c>
      <c r="BL290" s="4">
        <v>8</v>
      </c>
      <c r="BM290" s="14" t="s">
        <v>12</v>
      </c>
      <c r="BN290" s="665">
        <v>33.127390457602502</v>
      </c>
      <c r="BO290" s="285">
        <f>INDEX(Калькулятор!$H$69:$BF$69,MATCH(BJ290,Калькулятор!$H$41:$BF$41,0))</f>
        <v>2797.8243631271976</v>
      </c>
      <c r="BP290" s="672">
        <v>65115.588049651888</v>
      </c>
      <c r="BQ290" s="672">
        <v>34016.958044461549</v>
      </c>
      <c r="BR290" s="673">
        <f t="shared" si="63"/>
        <v>99132.546094113437</v>
      </c>
      <c r="BS290" s="3" t="str">
        <f t="shared" si="60"/>
        <v>Wtherm</v>
      </c>
      <c r="BT290" s="4" t="s">
        <v>7</v>
      </c>
      <c r="BU290" s="16" t="s">
        <v>79</v>
      </c>
      <c r="BV290" s="4" t="s">
        <v>7</v>
      </c>
      <c r="BW290" s="4">
        <v>180</v>
      </c>
      <c r="BX290" s="4" t="s">
        <v>7</v>
      </c>
      <c r="BY290" s="4">
        <v>420</v>
      </c>
      <c r="BZ290" s="4" t="s">
        <v>7</v>
      </c>
      <c r="CA290" s="6">
        <v>2400</v>
      </c>
      <c r="CB290" s="4" t="s">
        <v>7</v>
      </c>
      <c r="CC290" s="4">
        <v>8</v>
      </c>
      <c r="CD290" s="14" t="s">
        <v>12</v>
      </c>
      <c r="CE290" s="665">
        <v>35.070063241602504</v>
      </c>
      <c r="CF290" s="285">
        <f>INDEX(Калькулятор!$H$83:$BF$83,MATCH(CA290,Калькулятор!$H$41:$BF$41,0))</f>
        <v>3203.7263432700038</v>
      </c>
      <c r="CG290" s="672">
        <v>67632.173869439255</v>
      </c>
      <c r="CH290" s="672">
        <v>34016.958044461549</v>
      </c>
      <c r="CI290" s="673">
        <f t="shared" si="64"/>
        <v>101649.13191390081</v>
      </c>
    </row>
    <row r="291" spans="2:87" ht="16.5" thickBot="1" x14ac:dyDescent="0.3">
      <c r="B291" s="846"/>
      <c r="C291" s="3" t="str">
        <f t="shared" si="56"/>
        <v>Wtherm</v>
      </c>
      <c r="D291" s="4" t="s">
        <v>7</v>
      </c>
      <c r="E291" s="16" t="s">
        <v>79</v>
      </c>
      <c r="F291" s="4" t="s">
        <v>7</v>
      </c>
      <c r="G291" s="4">
        <v>75</v>
      </c>
      <c r="H291" s="4" t="s">
        <v>7</v>
      </c>
      <c r="I291" s="4">
        <v>420</v>
      </c>
      <c r="J291" s="4" t="s">
        <v>7</v>
      </c>
      <c r="K291" s="6">
        <v>2450</v>
      </c>
      <c r="L291" s="4" t="s">
        <v>7</v>
      </c>
      <c r="M291" s="4">
        <v>4</v>
      </c>
      <c r="N291" s="15" t="s">
        <v>8</v>
      </c>
      <c r="O291" s="665">
        <v>25.532727894188515</v>
      </c>
      <c r="P291" s="285">
        <f>INDEX(Калькулятор!$H$48:$BF$48,MATCH(K291,Калькулятор!$H$41:$BF$41,0))</f>
        <v>1247.2845415531197</v>
      </c>
      <c r="Q291" s="672">
        <v>39847.503858923563</v>
      </c>
      <c r="R291" s="672">
        <v>34657.976858179485</v>
      </c>
      <c r="S291" s="673">
        <f t="shared" si="61"/>
        <v>74505.480717103055</v>
      </c>
      <c r="T291" s="3" t="str">
        <f t="shared" si="57"/>
        <v>Wtherm</v>
      </c>
      <c r="U291" s="4" t="s">
        <v>7</v>
      </c>
      <c r="V291" s="16" t="s">
        <v>79</v>
      </c>
      <c r="W291" s="4" t="s">
        <v>7</v>
      </c>
      <c r="X291" s="4">
        <v>90</v>
      </c>
      <c r="Y291" s="4" t="s">
        <v>7</v>
      </c>
      <c r="Z291" s="4">
        <v>420</v>
      </c>
      <c r="AA291" s="4" t="s">
        <v>7</v>
      </c>
      <c r="AB291" s="6">
        <v>2450</v>
      </c>
      <c r="AC291" s="4" t="s">
        <v>7</v>
      </c>
      <c r="AD291" s="4">
        <v>4</v>
      </c>
      <c r="AE291" s="15" t="s">
        <v>8</v>
      </c>
      <c r="AF291" s="665">
        <v>26.270744388188511</v>
      </c>
      <c r="AG291" s="285">
        <f>INDEX(Калькулятор!$H$55:$BF$55,MATCH(AB291,Калькулятор!$H$41:$BF$41,0))</f>
        <v>1754.7343910459999</v>
      </c>
      <c r="AH291" s="672">
        <v>40774.850825456328</v>
      </c>
      <c r="AI291" s="672">
        <v>34657.976858179485</v>
      </c>
      <c r="AJ291" s="673">
        <f t="shared" si="65"/>
        <v>75432.827683635813</v>
      </c>
      <c r="AK291" s="3" t="str">
        <f t="shared" si="58"/>
        <v>Wtherm</v>
      </c>
      <c r="AL291" s="4" t="s">
        <v>7</v>
      </c>
      <c r="AM291" s="16" t="s">
        <v>79</v>
      </c>
      <c r="AN291" s="4" t="s">
        <v>7</v>
      </c>
      <c r="AO291" s="4">
        <v>110</v>
      </c>
      <c r="AP291" s="4" t="s">
        <v>7</v>
      </c>
      <c r="AQ291" s="4">
        <v>420</v>
      </c>
      <c r="AR291" s="4" t="s">
        <v>7</v>
      </c>
      <c r="AS291" s="6">
        <v>2450</v>
      </c>
      <c r="AT291" s="4" t="s">
        <v>7</v>
      </c>
      <c r="AU291" s="4">
        <v>4</v>
      </c>
      <c r="AV291" s="15" t="s">
        <v>8</v>
      </c>
      <c r="AW291" s="665">
        <v>27.254766380188514</v>
      </c>
      <c r="AX291" s="285">
        <f>INDEX(Калькулятор!$H$62:$BF$62,MATCH(AS291,Калькулятор!$H$41:$BF$41,0))</f>
        <v>2115.4280735558114</v>
      </c>
      <c r="AY291" s="672">
        <v>42041.500947500004</v>
      </c>
      <c r="AZ291" s="672">
        <v>34657.976858179485</v>
      </c>
      <c r="BA291" s="673">
        <f t="shared" si="62"/>
        <v>76699.477805679489</v>
      </c>
      <c r="BB291" s="3" t="str">
        <f t="shared" si="59"/>
        <v>Wtherm</v>
      </c>
      <c r="BC291" s="4" t="s">
        <v>7</v>
      </c>
      <c r="BD291" s="16" t="s">
        <v>79</v>
      </c>
      <c r="BE291" s="4" t="s">
        <v>7</v>
      </c>
      <c r="BF291" s="4">
        <v>140</v>
      </c>
      <c r="BG291" s="4" t="s">
        <v>7</v>
      </c>
      <c r="BH291" s="4">
        <v>420</v>
      </c>
      <c r="BI291" s="4" t="s">
        <v>7</v>
      </c>
      <c r="BJ291" s="6">
        <v>2450</v>
      </c>
      <c r="BK291" s="4" t="s">
        <v>7</v>
      </c>
      <c r="BL291" s="4">
        <v>8</v>
      </c>
      <c r="BM291" s="14" t="s">
        <v>12</v>
      </c>
      <c r="BN291" s="665">
        <v>33.75105755491446</v>
      </c>
      <c r="BO291" s="285">
        <f>INDEX(Калькулятор!$H$69:$BF$69,MATCH(BJ291,Калькулятор!$H$41:$BF$41,0))</f>
        <v>2866.0639817400565</v>
      </c>
      <c r="BP291" s="672">
        <v>66414.140945722189</v>
      </c>
      <c r="BQ291" s="672">
        <v>34657.976858179485</v>
      </c>
      <c r="BR291" s="673">
        <f t="shared" si="63"/>
        <v>101072.11780390167</v>
      </c>
      <c r="BS291" s="3" t="str">
        <f t="shared" si="60"/>
        <v>Wtherm</v>
      </c>
      <c r="BT291" s="4" t="s">
        <v>7</v>
      </c>
      <c r="BU291" s="16" t="s">
        <v>79</v>
      </c>
      <c r="BV291" s="4" t="s">
        <v>7</v>
      </c>
      <c r="BW291" s="4">
        <v>180</v>
      </c>
      <c r="BX291" s="4" t="s">
        <v>7</v>
      </c>
      <c r="BY291" s="4">
        <v>420</v>
      </c>
      <c r="BZ291" s="4" t="s">
        <v>7</v>
      </c>
      <c r="CA291" s="6">
        <v>2450</v>
      </c>
      <c r="CB291" s="4" t="s">
        <v>7</v>
      </c>
      <c r="CC291" s="4">
        <v>8</v>
      </c>
      <c r="CD291" s="14" t="s">
        <v>12</v>
      </c>
      <c r="CE291" s="665">
        <v>35.719101538914465</v>
      </c>
      <c r="CF291" s="285">
        <f>INDEX(Калькулятор!$H$83:$BF$83,MATCH(CA291,Калькулятор!$H$41:$BF$41,0))</f>
        <v>3281.8660101790288</v>
      </c>
      <c r="CG291" s="672">
        <v>68962.534939809542</v>
      </c>
      <c r="CH291" s="672">
        <v>34657.976858179485</v>
      </c>
      <c r="CI291" s="673">
        <f t="shared" si="64"/>
        <v>103620.51179798902</v>
      </c>
    </row>
    <row r="292" spans="2:87" ht="16.5" thickBot="1" x14ac:dyDescent="0.3">
      <c r="B292" s="846"/>
      <c r="C292" s="3" t="str">
        <f t="shared" si="56"/>
        <v>Wtherm</v>
      </c>
      <c r="D292" s="4" t="s">
        <v>7</v>
      </c>
      <c r="E292" s="16" t="s">
        <v>79</v>
      </c>
      <c r="F292" s="4" t="s">
        <v>7</v>
      </c>
      <c r="G292" s="4">
        <v>75</v>
      </c>
      <c r="H292" s="4" t="s">
        <v>7</v>
      </c>
      <c r="I292" s="4">
        <v>420</v>
      </c>
      <c r="J292" s="4" t="s">
        <v>7</v>
      </c>
      <c r="K292" s="6">
        <v>2500</v>
      </c>
      <c r="L292" s="4" t="s">
        <v>7</v>
      </c>
      <c r="M292" s="4">
        <v>4</v>
      </c>
      <c r="N292" s="15" t="s">
        <v>8</v>
      </c>
      <c r="O292" s="665">
        <v>26.034534444349621</v>
      </c>
      <c r="P292" s="285">
        <f>INDEX(Калькулятор!$H$48:$BF$48,MATCH(K292,Калькулятор!$H$41:$BF$41,0))</f>
        <v>1276.9817925424795</v>
      </c>
      <c r="Q292" s="672">
        <v>40608.075535962897</v>
      </c>
      <c r="R292" s="672">
        <v>35528.995671897443</v>
      </c>
      <c r="S292" s="673">
        <f t="shared" si="61"/>
        <v>76137.071207860339</v>
      </c>
      <c r="T292" s="3" t="str">
        <f t="shared" si="57"/>
        <v>Wtherm</v>
      </c>
      <c r="U292" s="4" t="s">
        <v>7</v>
      </c>
      <c r="V292" s="16" t="s">
        <v>79</v>
      </c>
      <c r="W292" s="4" t="s">
        <v>7</v>
      </c>
      <c r="X292" s="4">
        <v>90</v>
      </c>
      <c r="Y292" s="4" t="s">
        <v>7</v>
      </c>
      <c r="Z292" s="4">
        <v>420</v>
      </c>
      <c r="AA292" s="4" t="s">
        <v>7</v>
      </c>
      <c r="AB292" s="6">
        <v>2500</v>
      </c>
      <c r="AC292" s="4" t="s">
        <v>7</v>
      </c>
      <c r="AD292" s="4">
        <v>4</v>
      </c>
      <c r="AE292" s="15" t="s">
        <v>8</v>
      </c>
      <c r="AF292" s="665">
        <v>26.782065138349623</v>
      </c>
      <c r="AG292" s="285">
        <f>INDEX(Калькулятор!$H$55:$BF$55,MATCH(AB292,Калькулятор!$H$41:$BF$41,0))</f>
        <v>1796.5137813089998</v>
      </c>
      <c r="AH292" s="672">
        <v>41547.710747858153</v>
      </c>
      <c r="AI292" s="672">
        <v>35528.995671897443</v>
      </c>
      <c r="AJ292" s="673">
        <f t="shared" si="65"/>
        <v>77076.706419755588</v>
      </c>
      <c r="AK292" s="3" t="str">
        <f t="shared" si="58"/>
        <v>Wtherm</v>
      </c>
      <c r="AL292" s="4" t="s">
        <v>7</v>
      </c>
      <c r="AM292" s="16" t="s">
        <v>79</v>
      </c>
      <c r="AN292" s="4" t="s">
        <v>7</v>
      </c>
      <c r="AO292" s="4">
        <v>110</v>
      </c>
      <c r="AP292" s="4" t="s">
        <v>7</v>
      </c>
      <c r="AQ292" s="4">
        <v>420</v>
      </c>
      <c r="AR292" s="4" t="s">
        <v>7</v>
      </c>
      <c r="AS292" s="6">
        <v>2500</v>
      </c>
      <c r="AT292" s="4" t="s">
        <v>7</v>
      </c>
      <c r="AU292" s="4">
        <v>4</v>
      </c>
      <c r="AV292" s="15" t="s">
        <v>8</v>
      </c>
      <c r="AW292" s="665">
        <v>27.778772730349619</v>
      </c>
      <c r="AX292" s="285">
        <f>INDEX(Калькулятор!$H$62:$BF$62,MATCH(AS292,Калькулятор!$H$41:$BF$41,0))</f>
        <v>2165.7954086404734</v>
      </c>
      <c r="AY292" s="672">
        <v>42830.74519705183</v>
      </c>
      <c r="AZ292" s="672">
        <v>35528.995671897443</v>
      </c>
      <c r="BA292" s="673">
        <f t="shared" si="62"/>
        <v>78359.740868949273</v>
      </c>
      <c r="BB292" s="3" t="str">
        <f t="shared" si="59"/>
        <v>Wtherm</v>
      </c>
      <c r="BC292" s="4" t="s">
        <v>7</v>
      </c>
      <c r="BD292" s="16" t="s">
        <v>79</v>
      </c>
      <c r="BE292" s="4" t="s">
        <v>7</v>
      </c>
      <c r="BF292" s="4">
        <v>140</v>
      </c>
      <c r="BG292" s="4" t="s">
        <v>7</v>
      </c>
      <c r="BH292" s="4">
        <v>420</v>
      </c>
      <c r="BI292" s="4" t="s">
        <v>7</v>
      </c>
      <c r="BJ292" s="6">
        <v>2500</v>
      </c>
      <c r="BK292" s="4" t="s">
        <v>7</v>
      </c>
      <c r="BL292" s="4">
        <v>8</v>
      </c>
      <c r="BM292" s="14" t="s">
        <v>12</v>
      </c>
      <c r="BN292" s="665">
        <v>34.405832652226415</v>
      </c>
      <c r="BO292" s="285">
        <f>INDEX(Калькулятор!$H$69:$BF$69,MATCH(BJ292,Калькулятор!$H$41:$BF$41,0))</f>
        <v>2934.3036003529151</v>
      </c>
      <c r="BP292" s="672">
        <v>67726.140561792505</v>
      </c>
      <c r="BQ292" s="672">
        <v>35528.995671897443</v>
      </c>
      <c r="BR292" s="673">
        <f t="shared" si="63"/>
        <v>103255.13623368995</v>
      </c>
      <c r="BS292" s="3" t="str">
        <f t="shared" si="60"/>
        <v>Wtherm</v>
      </c>
      <c r="BT292" s="4" t="s">
        <v>7</v>
      </c>
      <c r="BU292" s="16" t="s">
        <v>79</v>
      </c>
      <c r="BV292" s="4" t="s">
        <v>7</v>
      </c>
      <c r="BW292" s="4">
        <v>180</v>
      </c>
      <c r="BX292" s="4" t="s">
        <v>7</v>
      </c>
      <c r="BY292" s="4">
        <v>420</v>
      </c>
      <c r="BZ292" s="4" t="s">
        <v>7</v>
      </c>
      <c r="CA292" s="6">
        <v>2500</v>
      </c>
      <c r="CB292" s="4" t="s">
        <v>7</v>
      </c>
      <c r="CC292" s="4">
        <v>8</v>
      </c>
      <c r="CD292" s="14" t="s">
        <v>12</v>
      </c>
      <c r="CE292" s="665">
        <v>36.399247836226422</v>
      </c>
      <c r="CF292" s="285">
        <f>INDEX(Калькулятор!$H$83:$BF$83,MATCH(CA292,Калькулятор!$H$41:$BF$41,0))</f>
        <v>3360.0056770880528</v>
      </c>
      <c r="CG292" s="672">
        <v>70307.30321017986</v>
      </c>
      <c r="CH292" s="672">
        <v>35528.995671897443</v>
      </c>
      <c r="CI292" s="673">
        <f t="shared" si="64"/>
        <v>105836.2988820773</v>
      </c>
    </row>
    <row r="293" spans="2:87" ht="16.5" thickBot="1" x14ac:dyDescent="0.3">
      <c r="B293" s="846"/>
      <c r="C293" s="3" t="str">
        <f t="shared" si="56"/>
        <v>Wtherm</v>
      </c>
      <c r="D293" s="4" t="s">
        <v>7</v>
      </c>
      <c r="E293" s="16" t="s">
        <v>79</v>
      </c>
      <c r="F293" s="4" t="s">
        <v>7</v>
      </c>
      <c r="G293" s="4">
        <v>75</v>
      </c>
      <c r="H293" s="4" t="s">
        <v>7</v>
      </c>
      <c r="I293" s="4">
        <v>420</v>
      </c>
      <c r="J293" s="4" t="s">
        <v>7</v>
      </c>
      <c r="K293" s="6">
        <v>2550</v>
      </c>
      <c r="L293" s="4" t="s">
        <v>7</v>
      </c>
      <c r="M293" s="4">
        <v>4</v>
      </c>
      <c r="N293" s="15" t="s">
        <v>8</v>
      </c>
      <c r="O293" s="665">
        <v>26.505232994510727</v>
      </c>
      <c r="P293" s="285">
        <f>INDEX(Калькулятор!$H$48:$BF$48,MATCH(K293,Калькулятор!$H$41:$BF$41,0))</f>
        <v>1306.6790435318399</v>
      </c>
      <c r="Q293" s="672">
        <v>41356.761273002208</v>
      </c>
      <c r="R293" s="672">
        <v>36170.014485615386</v>
      </c>
      <c r="S293" s="673">
        <f t="shared" si="61"/>
        <v>77526.775758617587</v>
      </c>
      <c r="T293" s="3" t="str">
        <f t="shared" si="57"/>
        <v>Wtherm</v>
      </c>
      <c r="U293" s="4" t="s">
        <v>7</v>
      </c>
      <c r="V293" s="16" t="s">
        <v>79</v>
      </c>
      <c r="W293" s="4" t="s">
        <v>7</v>
      </c>
      <c r="X293" s="4">
        <v>90</v>
      </c>
      <c r="Y293" s="4" t="s">
        <v>7</v>
      </c>
      <c r="Z293" s="4">
        <v>420</v>
      </c>
      <c r="AA293" s="4" t="s">
        <v>7</v>
      </c>
      <c r="AB293" s="6">
        <v>2550</v>
      </c>
      <c r="AC293" s="4" t="s">
        <v>7</v>
      </c>
      <c r="AD293" s="4">
        <v>4</v>
      </c>
      <c r="AE293" s="15" t="s">
        <v>8</v>
      </c>
      <c r="AF293" s="665">
        <v>27.262277888510731</v>
      </c>
      <c r="AG293" s="285">
        <f>INDEX(Калькулятор!$H$55:$BF$55,MATCH(AB293,Калькулятор!$H$41:$BF$41,0))</f>
        <v>1838.2931715720001</v>
      </c>
      <c r="AH293" s="672">
        <v>42308.32455025996</v>
      </c>
      <c r="AI293" s="672">
        <v>36170.014485615386</v>
      </c>
      <c r="AJ293" s="673">
        <f t="shared" si="65"/>
        <v>78478.339035875339</v>
      </c>
      <c r="AK293" s="3" t="str">
        <f t="shared" si="58"/>
        <v>Wtherm</v>
      </c>
      <c r="AL293" s="4" t="s">
        <v>7</v>
      </c>
      <c r="AM293" s="16" t="s">
        <v>79</v>
      </c>
      <c r="AN293" s="4" t="s">
        <v>7</v>
      </c>
      <c r="AO293" s="4">
        <v>110</v>
      </c>
      <c r="AP293" s="4" t="s">
        <v>7</v>
      </c>
      <c r="AQ293" s="4">
        <v>420</v>
      </c>
      <c r="AR293" s="4" t="s">
        <v>7</v>
      </c>
      <c r="AS293" s="6">
        <v>2550</v>
      </c>
      <c r="AT293" s="4" t="s">
        <v>7</v>
      </c>
      <c r="AU293" s="4">
        <v>4</v>
      </c>
      <c r="AV293" s="15" t="s">
        <v>8</v>
      </c>
      <c r="AW293" s="665">
        <v>28.271671080510728</v>
      </c>
      <c r="AX293" s="285">
        <f>INDEX(Калькулятор!$H$62:$BF$62,MATCH(AS293,Калькулятор!$H$41:$BF$41,0))</f>
        <v>2216.1627437251354</v>
      </c>
      <c r="AY293" s="672">
        <v>43607.263086603656</v>
      </c>
      <c r="AZ293" s="672">
        <v>36170.014485615386</v>
      </c>
      <c r="BA293" s="673">
        <f t="shared" si="62"/>
        <v>79777.277572219042</v>
      </c>
      <c r="BB293" s="3" t="str">
        <f t="shared" si="59"/>
        <v>Wtherm</v>
      </c>
      <c r="BC293" s="4" t="s">
        <v>7</v>
      </c>
      <c r="BD293" s="16" t="s">
        <v>79</v>
      </c>
      <c r="BE293" s="4" t="s">
        <v>7</v>
      </c>
      <c r="BF293" s="4">
        <v>140</v>
      </c>
      <c r="BG293" s="4" t="s">
        <v>7</v>
      </c>
      <c r="BH293" s="4">
        <v>420</v>
      </c>
      <c r="BI293" s="4" t="s">
        <v>7</v>
      </c>
      <c r="BJ293" s="6">
        <v>2550</v>
      </c>
      <c r="BK293" s="4" t="s">
        <v>7</v>
      </c>
      <c r="BL293" s="4">
        <v>8</v>
      </c>
      <c r="BM293" s="14" t="s">
        <v>12</v>
      </c>
      <c r="BN293" s="665">
        <v>35.029499749538374</v>
      </c>
      <c r="BO293" s="285">
        <f>INDEX(Калькулятор!$H$69:$BF$69,MATCH(BJ293,Калькулятор!$H$41:$BF$41,0))</f>
        <v>3002.5432189657736</v>
      </c>
      <c r="BP293" s="672">
        <v>69024.693457862799</v>
      </c>
      <c r="BQ293" s="672">
        <v>36170.014485615386</v>
      </c>
      <c r="BR293" s="673">
        <f t="shared" si="63"/>
        <v>105194.70794347819</v>
      </c>
      <c r="BS293" s="3" t="str">
        <f t="shared" si="60"/>
        <v>Wtherm</v>
      </c>
      <c r="BT293" s="4" t="s">
        <v>7</v>
      </c>
      <c r="BU293" s="16" t="s">
        <v>79</v>
      </c>
      <c r="BV293" s="4" t="s">
        <v>7</v>
      </c>
      <c r="BW293" s="4">
        <v>180</v>
      </c>
      <c r="BX293" s="4" t="s">
        <v>7</v>
      </c>
      <c r="BY293" s="4">
        <v>420</v>
      </c>
      <c r="BZ293" s="4" t="s">
        <v>7</v>
      </c>
      <c r="CA293" s="6">
        <v>2550</v>
      </c>
      <c r="CB293" s="4" t="s">
        <v>7</v>
      </c>
      <c r="CC293" s="4">
        <v>8</v>
      </c>
      <c r="CD293" s="14" t="s">
        <v>12</v>
      </c>
      <c r="CE293" s="665">
        <v>37.048286133538369</v>
      </c>
      <c r="CF293" s="285">
        <f>INDEX(Калькулятор!$H$83:$BF$83,MATCH(CA293,Калькулятор!$H$41:$BF$41,0))</f>
        <v>3438.1453439970778</v>
      </c>
      <c r="CG293" s="672">
        <v>71637.664280550161</v>
      </c>
      <c r="CH293" s="672">
        <v>36170.014485615386</v>
      </c>
      <c r="CI293" s="673">
        <f t="shared" si="64"/>
        <v>107807.67876616554</v>
      </c>
    </row>
    <row r="294" spans="2:87" ht="16.5" thickBot="1" x14ac:dyDescent="0.3">
      <c r="B294" s="846"/>
      <c r="C294" s="3" t="str">
        <f t="shared" si="56"/>
        <v>Wtherm</v>
      </c>
      <c r="D294" s="7" t="s">
        <v>7</v>
      </c>
      <c r="E294" s="16" t="s">
        <v>79</v>
      </c>
      <c r="F294" s="7" t="s">
        <v>7</v>
      </c>
      <c r="G294" s="4">
        <v>75</v>
      </c>
      <c r="H294" s="7" t="s">
        <v>7</v>
      </c>
      <c r="I294" s="4">
        <v>420</v>
      </c>
      <c r="J294" s="7" t="s">
        <v>7</v>
      </c>
      <c r="K294" s="6">
        <v>2600</v>
      </c>
      <c r="L294" s="7" t="s">
        <v>7</v>
      </c>
      <c r="M294" s="4">
        <v>4</v>
      </c>
      <c r="N294" s="15" t="s">
        <v>8</v>
      </c>
      <c r="O294" s="665">
        <v>26.975931544671838</v>
      </c>
      <c r="P294" s="285">
        <f>INDEX(Калькулятор!$H$48:$BF$48,MATCH(K294,Калькулятор!$H$41:$BF$41,0))</f>
        <v>1336.3762945211997</v>
      </c>
      <c r="Q294" s="672">
        <v>42105.447010041527</v>
      </c>
      <c r="R294" s="672">
        <v>36811.033299333336</v>
      </c>
      <c r="S294" s="673">
        <f t="shared" si="61"/>
        <v>78916.480309374863</v>
      </c>
      <c r="T294" s="3" t="str">
        <f t="shared" si="57"/>
        <v>Wtherm</v>
      </c>
      <c r="U294" s="7" t="s">
        <v>7</v>
      </c>
      <c r="V294" s="16" t="s">
        <v>79</v>
      </c>
      <c r="W294" s="7" t="s">
        <v>7</v>
      </c>
      <c r="X294" s="4">
        <v>90</v>
      </c>
      <c r="Y294" s="7" t="s">
        <v>7</v>
      </c>
      <c r="Z294" s="4">
        <v>420</v>
      </c>
      <c r="AA294" s="7" t="s">
        <v>7</v>
      </c>
      <c r="AB294" s="6">
        <v>2600</v>
      </c>
      <c r="AC294" s="7" t="s">
        <v>7</v>
      </c>
      <c r="AD294" s="4">
        <v>4</v>
      </c>
      <c r="AE294" s="15" t="s">
        <v>8</v>
      </c>
      <c r="AF294" s="665">
        <v>27.742490638671832</v>
      </c>
      <c r="AG294" s="285">
        <f>INDEX(Калькулятор!$H$55:$BF$55,MATCH(AB294,Калькулятор!$H$41:$BF$41,0))</f>
        <v>1880.072561835</v>
      </c>
      <c r="AH294" s="672">
        <v>43068.938352661789</v>
      </c>
      <c r="AI294" s="672">
        <v>36811.033299333336</v>
      </c>
      <c r="AJ294" s="673">
        <f t="shared" si="65"/>
        <v>79879.971651995118</v>
      </c>
      <c r="AK294" s="3" t="str">
        <f t="shared" si="58"/>
        <v>Wtherm</v>
      </c>
      <c r="AL294" s="7" t="s">
        <v>7</v>
      </c>
      <c r="AM294" s="16" t="s">
        <v>79</v>
      </c>
      <c r="AN294" s="7" t="s">
        <v>7</v>
      </c>
      <c r="AO294" s="4">
        <v>110</v>
      </c>
      <c r="AP294" s="7" t="s">
        <v>7</v>
      </c>
      <c r="AQ294" s="4">
        <v>420</v>
      </c>
      <c r="AR294" s="7" t="s">
        <v>7</v>
      </c>
      <c r="AS294" s="6">
        <v>2600</v>
      </c>
      <c r="AT294" s="7" t="s">
        <v>7</v>
      </c>
      <c r="AU294" s="4">
        <v>4</v>
      </c>
      <c r="AV294" s="15" t="s">
        <v>8</v>
      </c>
      <c r="AW294" s="665">
        <v>28.764569430671834</v>
      </c>
      <c r="AX294" s="285">
        <f>INDEX(Калькулятор!$H$62:$BF$62,MATCH(AS294,Калькулятор!$H$41:$BF$41,0))</f>
        <v>2266.5300788097975</v>
      </c>
      <c r="AY294" s="672">
        <v>44383.780976155467</v>
      </c>
      <c r="AZ294" s="672">
        <v>36811.033299333336</v>
      </c>
      <c r="BA294" s="673">
        <f t="shared" si="62"/>
        <v>81194.81427548881</v>
      </c>
      <c r="BB294" s="3" t="str">
        <f t="shared" si="59"/>
        <v>Wtherm</v>
      </c>
      <c r="BC294" s="7" t="s">
        <v>7</v>
      </c>
      <c r="BD294" s="16" t="s">
        <v>79</v>
      </c>
      <c r="BE294" s="7" t="s">
        <v>7</v>
      </c>
      <c r="BF294" s="4">
        <v>140</v>
      </c>
      <c r="BG294" s="7" t="s">
        <v>7</v>
      </c>
      <c r="BH294" s="4">
        <v>420</v>
      </c>
      <c r="BI294" s="7" t="s">
        <v>7</v>
      </c>
      <c r="BJ294" s="6">
        <v>2600</v>
      </c>
      <c r="BK294" s="7" t="s">
        <v>7</v>
      </c>
      <c r="BL294" s="4">
        <v>8</v>
      </c>
      <c r="BM294" s="14" t="s">
        <v>12</v>
      </c>
      <c r="BN294" s="665">
        <v>35.653166846850333</v>
      </c>
      <c r="BO294" s="285">
        <f>INDEX(Калькулятор!$H$69:$BF$69,MATCH(BJ294,Калькулятор!$H$41:$BF$41,0))</f>
        <v>3070.7828375786321</v>
      </c>
      <c r="BP294" s="672">
        <v>70323.246353933093</v>
      </c>
      <c r="BQ294" s="672">
        <v>36811.033299333336</v>
      </c>
      <c r="BR294" s="673">
        <f t="shared" si="63"/>
        <v>107134.27965326642</v>
      </c>
      <c r="BS294" s="3" t="str">
        <f t="shared" si="60"/>
        <v>Wtherm</v>
      </c>
      <c r="BT294" s="7" t="s">
        <v>7</v>
      </c>
      <c r="BU294" s="16" t="s">
        <v>79</v>
      </c>
      <c r="BV294" s="7" t="s">
        <v>7</v>
      </c>
      <c r="BW294" s="4">
        <v>180</v>
      </c>
      <c r="BX294" s="7" t="s">
        <v>7</v>
      </c>
      <c r="BY294" s="4">
        <v>420</v>
      </c>
      <c r="BZ294" s="7" t="s">
        <v>7</v>
      </c>
      <c r="CA294" s="6">
        <v>2600</v>
      </c>
      <c r="CB294" s="7" t="s">
        <v>7</v>
      </c>
      <c r="CC294" s="4">
        <v>8</v>
      </c>
      <c r="CD294" s="14" t="s">
        <v>12</v>
      </c>
      <c r="CE294" s="665">
        <v>37.69732443085033</v>
      </c>
      <c r="CF294" s="285">
        <f>INDEX(Калькулятор!$H$83:$BF$83,MATCH(CA294,Калькулятор!$H$41:$BF$41,0))</f>
        <v>3516.2850109061023</v>
      </c>
      <c r="CG294" s="672">
        <v>72968.025350920463</v>
      </c>
      <c r="CH294" s="672">
        <v>36811.033299333336</v>
      </c>
      <c r="CI294" s="673">
        <f t="shared" si="64"/>
        <v>109779.05865025381</v>
      </c>
    </row>
    <row r="295" spans="2:87" ht="16.5" thickBot="1" x14ac:dyDescent="0.3">
      <c r="B295" s="846"/>
      <c r="C295" s="3" t="str">
        <f t="shared" si="56"/>
        <v>Wtherm</v>
      </c>
      <c r="D295" s="4" t="s">
        <v>7</v>
      </c>
      <c r="E295" s="16" t="s">
        <v>79</v>
      </c>
      <c r="F295" s="4" t="s">
        <v>7</v>
      </c>
      <c r="G295" s="4">
        <v>75</v>
      </c>
      <c r="H295" s="4" t="s">
        <v>7</v>
      </c>
      <c r="I295" s="4">
        <v>420</v>
      </c>
      <c r="J295" s="4" t="s">
        <v>7</v>
      </c>
      <c r="K295" s="6">
        <v>2650</v>
      </c>
      <c r="L295" s="4" t="s">
        <v>7</v>
      </c>
      <c r="M295" s="4">
        <v>4</v>
      </c>
      <c r="N295" s="15" t="s">
        <v>8</v>
      </c>
      <c r="O295" s="665">
        <v>27.44663009483294</v>
      </c>
      <c r="P295" s="285">
        <f>INDEX(Калькулятор!$H$48:$BF$48,MATCH(K295,Калькулятор!$H$41:$BF$41,0))</f>
        <v>1366.0735455105596</v>
      </c>
      <c r="Q295" s="672">
        <v>42854.132747080854</v>
      </c>
      <c r="R295" s="672">
        <v>37452.052113051286</v>
      </c>
      <c r="S295" s="673">
        <f t="shared" si="61"/>
        <v>80306.18486013214</v>
      </c>
      <c r="T295" s="3" t="str">
        <f t="shared" si="57"/>
        <v>Wtherm</v>
      </c>
      <c r="U295" s="4" t="s">
        <v>7</v>
      </c>
      <c r="V295" s="16" t="s">
        <v>79</v>
      </c>
      <c r="W295" s="4" t="s">
        <v>7</v>
      </c>
      <c r="X295" s="4">
        <v>90</v>
      </c>
      <c r="Y295" s="4" t="s">
        <v>7</v>
      </c>
      <c r="Z295" s="4">
        <v>420</v>
      </c>
      <c r="AA295" s="4" t="s">
        <v>7</v>
      </c>
      <c r="AB295" s="6">
        <v>2650</v>
      </c>
      <c r="AC295" s="4" t="s">
        <v>7</v>
      </c>
      <c r="AD295" s="4">
        <v>4</v>
      </c>
      <c r="AE295" s="15" t="s">
        <v>8</v>
      </c>
      <c r="AF295" s="665">
        <v>28.22270338883294</v>
      </c>
      <c r="AG295" s="285">
        <f>INDEX(Калькулятор!$H$55:$BF$55,MATCH(AB295,Калькулятор!$H$41:$BF$41,0))</f>
        <v>1921.8519520979999</v>
      </c>
      <c r="AH295" s="672">
        <v>43829.552155063604</v>
      </c>
      <c r="AI295" s="672">
        <v>37452.052113051286</v>
      </c>
      <c r="AJ295" s="673">
        <f t="shared" si="65"/>
        <v>81281.604268114897</v>
      </c>
      <c r="AK295" s="3" t="str">
        <f t="shared" si="58"/>
        <v>Wtherm</v>
      </c>
      <c r="AL295" s="4" t="s">
        <v>7</v>
      </c>
      <c r="AM295" s="16" t="s">
        <v>79</v>
      </c>
      <c r="AN295" s="4" t="s">
        <v>7</v>
      </c>
      <c r="AO295" s="4">
        <v>110</v>
      </c>
      <c r="AP295" s="4" t="s">
        <v>7</v>
      </c>
      <c r="AQ295" s="4">
        <v>420</v>
      </c>
      <c r="AR295" s="4" t="s">
        <v>7</v>
      </c>
      <c r="AS295" s="6">
        <v>2650</v>
      </c>
      <c r="AT295" s="4" t="s">
        <v>7</v>
      </c>
      <c r="AU295" s="4">
        <v>4</v>
      </c>
      <c r="AV295" s="15" t="s">
        <v>8</v>
      </c>
      <c r="AW295" s="665">
        <v>29.25746778083294</v>
      </c>
      <c r="AX295" s="285">
        <f>INDEX(Калькулятор!$H$62:$BF$62,MATCH(AS295,Калькулятор!$H$41:$BF$41,0))</f>
        <v>2316.8974138944595</v>
      </c>
      <c r="AY295" s="672">
        <v>45160.298865707293</v>
      </c>
      <c r="AZ295" s="672">
        <v>37452.052113051286</v>
      </c>
      <c r="BA295" s="673">
        <f t="shared" si="62"/>
        <v>82612.350978758579</v>
      </c>
      <c r="BB295" s="3" t="str">
        <f t="shared" si="59"/>
        <v>Wtherm</v>
      </c>
      <c r="BC295" s="4" t="s">
        <v>7</v>
      </c>
      <c r="BD295" s="16" t="s">
        <v>79</v>
      </c>
      <c r="BE295" s="4" t="s">
        <v>7</v>
      </c>
      <c r="BF295" s="4">
        <v>140</v>
      </c>
      <c r="BG295" s="4" t="s">
        <v>7</v>
      </c>
      <c r="BH295" s="4">
        <v>420</v>
      </c>
      <c r="BI295" s="4" t="s">
        <v>7</v>
      </c>
      <c r="BJ295" s="6">
        <v>2650</v>
      </c>
      <c r="BK295" s="4" t="s">
        <v>7</v>
      </c>
      <c r="BL295" s="4">
        <v>8</v>
      </c>
      <c r="BM295" s="14" t="s">
        <v>12</v>
      </c>
      <c r="BN295" s="665">
        <v>36.276833944162291</v>
      </c>
      <c r="BO295" s="285">
        <f>INDEX(Калькулятор!$H$69:$BF$69,MATCH(BJ295,Калькулятор!$H$41:$BF$41,0))</f>
        <v>3139.0224561914902</v>
      </c>
      <c r="BP295" s="672">
        <v>71621.799250003416</v>
      </c>
      <c r="BQ295" s="672">
        <v>37452.052113051286</v>
      </c>
      <c r="BR295" s="673">
        <f t="shared" si="63"/>
        <v>109073.85136305471</v>
      </c>
      <c r="BS295" s="3" t="str">
        <f t="shared" si="60"/>
        <v>Wtherm</v>
      </c>
      <c r="BT295" s="4" t="s">
        <v>7</v>
      </c>
      <c r="BU295" s="16" t="s">
        <v>79</v>
      </c>
      <c r="BV295" s="4" t="s">
        <v>7</v>
      </c>
      <c r="BW295" s="4">
        <v>180</v>
      </c>
      <c r="BX295" s="4" t="s">
        <v>7</v>
      </c>
      <c r="BY295" s="4">
        <v>420</v>
      </c>
      <c r="BZ295" s="4" t="s">
        <v>7</v>
      </c>
      <c r="CA295" s="6">
        <v>2650</v>
      </c>
      <c r="CB295" s="4" t="s">
        <v>7</v>
      </c>
      <c r="CC295" s="4">
        <v>8</v>
      </c>
      <c r="CD295" s="14" t="s">
        <v>12</v>
      </c>
      <c r="CE295" s="665">
        <v>38.346362728162291</v>
      </c>
      <c r="CF295" s="285">
        <f>INDEX(Калькулятор!$H$83:$BF$83,MATCH(CA295,Калькулятор!$H$41:$BF$41,0))</f>
        <v>3594.4246778151264</v>
      </c>
      <c r="CG295" s="672">
        <v>74298.386421290779</v>
      </c>
      <c r="CH295" s="672">
        <v>37452.052113051286</v>
      </c>
      <c r="CI295" s="673">
        <f t="shared" si="64"/>
        <v>111750.43853434207</v>
      </c>
    </row>
    <row r="296" spans="2:87" ht="16.5" thickBot="1" x14ac:dyDescent="0.3">
      <c r="B296" s="846"/>
      <c r="C296" s="3" t="str">
        <f t="shared" si="56"/>
        <v>Wtherm</v>
      </c>
      <c r="D296" s="4" t="s">
        <v>7</v>
      </c>
      <c r="E296" s="16" t="s">
        <v>79</v>
      </c>
      <c r="F296" s="4" t="s">
        <v>7</v>
      </c>
      <c r="G296" s="4">
        <v>75</v>
      </c>
      <c r="H296" s="4" t="s">
        <v>7</v>
      </c>
      <c r="I296" s="4">
        <v>420</v>
      </c>
      <c r="J296" s="4" t="s">
        <v>7</v>
      </c>
      <c r="K296" s="6">
        <v>2700</v>
      </c>
      <c r="L296" s="4" t="s">
        <v>7</v>
      </c>
      <c r="M296" s="4">
        <v>4</v>
      </c>
      <c r="N296" s="15" t="s">
        <v>8</v>
      </c>
      <c r="O296" s="665">
        <v>27.948436644994054</v>
      </c>
      <c r="P296" s="285">
        <f>INDEX(Калькулятор!$H$48:$BF$48,MATCH(K296,Калькулятор!$H$41:$BF$41,0))</f>
        <v>1395.7707964999197</v>
      </c>
      <c r="Q296" s="672">
        <v>43602.818484120158</v>
      </c>
      <c r="R296" s="672">
        <v>38323.070926769236</v>
      </c>
      <c r="S296" s="673">
        <f t="shared" si="61"/>
        <v>81925.889410889387</v>
      </c>
      <c r="T296" s="3" t="str">
        <f t="shared" si="57"/>
        <v>Wtherm</v>
      </c>
      <c r="U296" s="4" t="s">
        <v>7</v>
      </c>
      <c r="V296" s="16" t="s">
        <v>79</v>
      </c>
      <c r="W296" s="4" t="s">
        <v>7</v>
      </c>
      <c r="X296" s="4">
        <v>90</v>
      </c>
      <c r="Y296" s="4" t="s">
        <v>7</v>
      </c>
      <c r="Z296" s="4">
        <v>420</v>
      </c>
      <c r="AA296" s="4" t="s">
        <v>7</v>
      </c>
      <c r="AB296" s="6">
        <v>2700</v>
      </c>
      <c r="AC296" s="4" t="s">
        <v>7</v>
      </c>
      <c r="AD296" s="4">
        <v>4</v>
      </c>
      <c r="AE296" s="15" t="s">
        <v>8</v>
      </c>
      <c r="AF296" s="665">
        <v>28.734024138994045</v>
      </c>
      <c r="AG296" s="285">
        <f>INDEX(Калькулятор!$H$55:$BF$55,MATCH(AB296,Калькулятор!$H$41:$BF$41,0))</f>
        <v>1963.631342361</v>
      </c>
      <c r="AH296" s="672">
        <v>44590.165957465419</v>
      </c>
      <c r="AI296" s="672">
        <v>38323.070926769236</v>
      </c>
      <c r="AJ296" s="673">
        <f t="shared" si="65"/>
        <v>82913.236884234648</v>
      </c>
      <c r="AK296" s="3" t="str">
        <f t="shared" si="58"/>
        <v>Wtherm</v>
      </c>
      <c r="AL296" s="4" t="s">
        <v>7</v>
      </c>
      <c r="AM296" s="16" t="s">
        <v>79</v>
      </c>
      <c r="AN296" s="4" t="s">
        <v>7</v>
      </c>
      <c r="AO296" s="4">
        <v>110</v>
      </c>
      <c r="AP296" s="4" t="s">
        <v>7</v>
      </c>
      <c r="AQ296" s="4">
        <v>420</v>
      </c>
      <c r="AR296" s="4" t="s">
        <v>7</v>
      </c>
      <c r="AS296" s="6">
        <v>2700</v>
      </c>
      <c r="AT296" s="4" t="s">
        <v>7</v>
      </c>
      <c r="AU296" s="4">
        <v>4</v>
      </c>
      <c r="AV296" s="15" t="s">
        <v>8</v>
      </c>
      <c r="AW296" s="665">
        <v>29.781474130994049</v>
      </c>
      <c r="AX296" s="285">
        <f>INDEX(Калькулятор!$H$62:$BF$62,MATCH(AS296,Калькулятор!$H$41:$BF$41,0))</f>
        <v>2367.264748979122</v>
      </c>
      <c r="AY296" s="672">
        <v>45936.816755259097</v>
      </c>
      <c r="AZ296" s="672">
        <v>38323.070926769236</v>
      </c>
      <c r="BA296" s="673">
        <f t="shared" si="62"/>
        <v>84259.887682028333</v>
      </c>
      <c r="BB296" s="3" t="str">
        <f t="shared" si="59"/>
        <v>Wtherm</v>
      </c>
      <c r="BC296" s="4" t="s">
        <v>7</v>
      </c>
      <c r="BD296" s="16" t="s">
        <v>79</v>
      </c>
      <c r="BE296" s="4" t="s">
        <v>7</v>
      </c>
      <c r="BF296" s="4">
        <v>140</v>
      </c>
      <c r="BG296" s="4" t="s">
        <v>7</v>
      </c>
      <c r="BH296" s="4">
        <v>420</v>
      </c>
      <c r="BI296" s="4" t="s">
        <v>7</v>
      </c>
      <c r="BJ296" s="6">
        <v>2700</v>
      </c>
      <c r="BK296" s="4" t="s">
        <v>7</v>
      </c>
      <c r="BL296" s="4">
        <v>8</v>
      </c>
      <c r="BM296" s="14" t="s">
        <v>12</v>
      </c>
      <c r="BN296" s="665">
        <v>36.931609041474246</v>
      </c>
      <c r="BO296" s="285">
        <f>INDEX(Калькулятор!$H$69:$BF$69,MATCH(BJ296,Калькулятор!$H$41:$BF$41,0))</f>
        <v>3207.2620748043491</v>
      </c>
      <c r="BP296" s="672">
        <v>72920.35214607371</v>
      </c>
      <c r="BQ296" s="672">
        <v>38323.070926769236</v>
      </c>
      <c r="BR296" s="673">
        <f t="shared" si="63"/>
        <v>111243.42307284294</v>
      </c>
      <c r="BS296" s="3" t="str">
        <f t="shared" si="60"/>
        <v>Wtherm</v>
      </c>
      <c r="BT296" s="4" t="s">
        <v>7</v>
      </c>
      <c r="BU296" s="16" t="s">
        <v>79</v>
      </c>
      <c r="BV296" s="4" t="s">
        <v>7</v>
      </c>
      <c r="BW296" s="4">
        <v>180</v>
      </c>
      <c r="BX296" s="4" t="s">
        <v>7</v>
      </c>
      <c r="BY296" s="4">
        <v>420</v>
      </c>
      <c r="BZ296" s="4" t="s">
        <v>7</v>
      </c>
      <c r="CA296" s="6">
        <v>2700</v>
      </c>
      <c r="CB296" s="4" t="s">
        <v>7</v>
      </c>
      <c r="CC296" s="4">
        <v>8</v>
      </c>
      <c r="CD296" s="14" t="s">
        <v>12</v>
      </c>
      <c r="CE296" s="665">
        <v>39.026509025474247</v>
      </c>
      <c r="CF296" s="285">
        <f>INDEX(Калькулятор!$H$83:$BF$83,MATCH(CA296,Калькулятор!$H$41:$BF$41,0))</f>
        <v>3672.5643447241514</v>
      </c>
      <c r="CG296" s="672">
        <v>75628.747491661066</v>
      </c>
      <c r="CH296" s="672">
        <v>38323.070926769236</v>
      </c>
      <c r="CI296" s="673">
        <f t="shared" si="64"/>
        <v>113951.81841843031</v>
      </c>
    </row>
    <row r="297" spans="2:87" ht="16.5" thickBot="1" x14ac:dyDescent="0.3">
      <c r="B297" s="846"/>
      <c r="C297" s="3" t="str">
        <f t="shared" si="56"/>
        <v>Wtherm</v>
      </c>
      <c r="D297" s="4" t="s">
        <v>7</v>
      </c>
      <c r="E297" s="16" t="s">
        <v>79</v>
      </c>
      <c r="F297" s="4" t="s">
        <v>7</v>
      </c>
      <c r="G297" s="4">
        <v>75</v>
      </c>
      <c r="H297" s="4" t="s">
        <v>7</v>
      </c>
      <c r="I297" s="4">
        <v>420</v>
      </c>
      <c r="J297" s="4" t="s">
        <v>7</v>
      </c>
      <c r="K297" s="6">
        <v>2750</v>
      </c>
      <c r="L297" s="4" t="s">
        <v>7</v>
      </c>
      <c r="M297" s="4">
        <v>4</v>
      </c>
      <c r="N297" s="15" t="s">
        <v>8</v>
      </c>
      <c r="O297" s="665">
        <v>28.419135195155153</v>
      </c>
      <c r="P297" s="285">
        <f>INDEX(Калькулятор!$H$48:$BF$48,MATCH(K297,Калькулятор!$H$41:$BF$41,0))</f>
        <v>1425.4680474892796</v>
      </c>
      <c r="Q297" s="672">
        <v>44351.504221159492</v>
      </c>
      <c r="R297" s="672">
        <v>38964.089740487179</v>
      </c>
      <c r="S297" s="673">
        <f t="shared" si="61"/>
        <v>83315.593961646664</v>
      </c>
      <c r="T297" s="3" t="str">
        <f t="shared" si="57"/>
        <v>Wtherm</v>
      </c>
      <c r="U297" s="4" t="s">
        <v>7</v>
      </c>
      <c r="V297" s="16" t="s">
        <v>79</v>
      </c>
      <c r="W297" s="4" t="s">
        <v>7</v>
      </c>
      <c r="X297" s="4">
        <v>90</v>
      </c>
      <c r="Y297" s="4" t="s">
        <v>7</v>
      </c>
      <c r="Z297" s="4">
        <v>420</v>
      </c>
      <c r="AA297" s="4" t="s">
        <v>7</v>
      </c>
      <c r="AB297" s="6">
        <v>2750</v>
      </c>
      <c r="AC297" s="4" t="s">
        <v>7</v>
      </c>
      <c r="AD297" s="4">
        <v>4</v>
      </c>
      <c r="AE297" s="15" t="s">
        <v>8</v>
      </c>
      <c r="AF297" s="665">
        <v>29.214236889155156</v>
      </c>
      <c r="AG297" s="285">
        <f>INDEX(Калькулятор!$H$55:$BF$55,MATCH(AB297,Калькулятор!$H$41:$BF$41,0))</f>
        <v>2005.4107326239998</v>
      </c>
      <c r="AH297" s="672">
        <v>45350.779759867255</v>
      </c>
      <c r="AI297" s="672">
        <v>38964.089740487179</v>
      </c>
      <c r="AJ297" s="673">
        <f t="shared" si="65"/>
        <v>84314.869500354427</v>
      </c>
      <c r="AK297" s="3" t="str">
        <f t="shared" si="58"/>
        <v>Wtherm</v>
      </c>
      <c r="AL297" s="4" t="s">
        <v>7</v>
      </c>
      <c r="AM297" s="16" t="s">
        <v>79</v>
      </c>
      <c r="AN297" s="4" t="s">
        <v>7</v>
      </c>
      <c r="AO297" s="4">
        <v>110</v>
      </c>
      <c r="AP297" s="4" t="s">
        <v>7</v>
      </c>
      <c r="AQ297" s="4">
        <v>420</v>
      </c>
      <c r="AR297" s="4" t="s">
        <v>7</v>
      </c>
      <c r="AS297" s="6">
        <v>2750</v>
      </c>
      <c r="AT297" s="4" t="s">
        <v>7</v>
      </c>
      <c r="AU297" s="4">
        <v>4</v>
      </c>
      <c r="AV297" s="15" t="s">
        <v>8</v>
      </c>
      <c r="AW297" s="665">
        <v>30.274372481155158</v>
      </c>
      <c r="AX297" s="285">
        <f>INDEX(Калькулятор!$H$62:$BF$62,MATCH(AS297,Калькулятор!$H$41:$BF$41,0))</f>
        <v>2417.6320840637841</v>
      </c>
      <c r="AY297" s="672">
        <v>46713.334644810937</v>
      </c>
      <c r="AZ297" s="672">
        <v>38964.089740487179</v>
      </c>
      <c r="BA297" s="673">
        <f t="shared" si="62"/>
        <v>85677.424385298116</v>
      </c>
      <c r="BB297" s="3" t="str">
        <f t="shared" si="59"/>
        <v>Wtherm</v>
      </c>
      <c r="BC297" s="4" t="s">
        <v>7</v>
      </c>
      <c r="BD297" s="16" t="s">
        <v>79</v>
      </c>
      <c r="BE297" s="4" t="s">
        <v>7</v>
      </c>
      <c r="BF297" s="4">
        <v>140</v>
      </c>
      <c r="BG297" s="4" t="s">
        <v>7</v>
      </c>
      <c r="BH297" s="4">
        <v>420</v>
      </c>
      <c r="BI297" s="4" t="s">
        <v>7</v>
      </c>
      <c r="BJ297" s="6">
        <v>2750</v>
      </c>
      <c r="BK297" s="4" t="s">
        <v>7</v>
      </c>
      <c r="BL297" s="4">
        <v>8</v>
      </c>
      <c r="BM297" s="14" t="s">
        <v>12</v>
      </c>
      <c r="BN297" s="665">
        <v>37.555276138786205</v>
      </c>
      <c r="BO297" s="285">
        <f>INDEX(Калькулятор!$H$69:$BF$69,MATCH(BJ297,Калькулятор!$H$41:$BF$41,0))</f>
        <v>3275.5016934172072</v>
      </c>
      <c r="BP297" s="672">
        <v>74218.905042144019</v>
      </c>
      <c r="BQ297" s="672">
        <v>38964.089740487179</v>
      </c>
      <c r="BR297" s="673">
        <f t="shared" si="63"/>
        <v>113182.9947826312</v>
      </c>
      <c r="BS297" s="3" t="str">
        <f t="shared" si="60"/>
        <v>Wtherm</v>
      </c>
      <c r="BT297" s="4" t="s">
        <v>7</v>
      </c>
      <c r="BU297" s="16" t="s">
        <v>79</v>
      </c>
      <c r="BV297" s="4" t="s">
        <v>7</v>
      </c>
      <c r="BW297" s="4">
        <v>180</v>
      </c>
      <c r="BX297" s="4" t="s">
        <v>7</v>
      </c>
      <c r="BY297" s="4">
        <v>420</v>
      </c>
      <c r="BZ297" s="4" t="s">
        <v>7</v>
      </c>
      <c r="CA297" s="6">
        <v>2750</v>
      </c>
      <c r="CB297" s="4" t="s">
        <v>7</v>
      </c>
      <c r="CC297" s="4">
        <v>8</v>
      </c>
      <c r="CD297" s="14" t="s">
        <v>12</v>
      </c>
      <c r="CE297" s="665">
        <v>39.675547322786201</v>
      </c>
      <c r="CF297" s="285">
        <f>INDEX(Калькулятор!$H$83:$BF$83,MATCH(CA297,Калькулятор!$H$41:$BF$41,0))</f>
        <v>3750.7040116331755</v>
      </c>
      <c r="CG297" s="672">
        <v>76959.108562031382</v>
      </c>
      <c r="CH297" s="672">
        <v>38964.089740487179</v>
      </c>
      <c r="CI297" s="673">
        <f t="shared" si="64"/>
        <v>115923.19830251856</v>
      </c>
    </row>
    <row r="298" spans="2:87" ht="16.5" thickBot="1" x14ac:dyDescent="0.3">
      <c r="B298" s="846"/>
      <c r="C298" s="3" t="str">
        <f t="shared" si="56"/>
        <v>Wtherm</v>
      </c>
      <c r="D298" s="4" t="s">
        <v>7</v>
      </c>
      <c r="E298" s="16" t="s">
        <v>79</v>
      </c>
      <c r="F298" s="4" t="s">
        <v>7</v>
      </c>
      <c r="G298" s="4">
        <v>75</v>
      </c>
      <c r="H298" s="4" t="s">
        <v>7</v>
      </c>
      <c r="I298" s="4">
        <v>420</v>
      </c>
      <c r="J298" s="4" t="s">
        <v>7</v>
      </c>
      <c r="K298" s="6">
        <v>2800</v>
      </c>
      <c r="L298" s="4" t="s">
        <v>7</v>
      </c>
      <c r="M298" s="4">
        <v>4</v>
      </c>
      <c r="N298" s="15" t="s">
        <v>8</v>
      </c>
      <c r="O298" s="665">
        <v>28.889833745316263</v>
      </c>
      <c r="P298" s="285">
        <f>INDEX(Калькулятор!$H$48:$BF$48,MATCH(K298,Калькулятор!$H$41:$BF$41,0))</f>
        <v>1455.1652984786397</v>
      </c>
      <c r="Q298" s="672">
        <v>45100.189958198804</v>
      </c>
      <c r="R298" s="672">
        <v>39605.108554205137</v>
      </c>
      <c r="S298" s="673">
        <f t="shared" si="61"/>
        <v>84705.298512403941</v>
      </c>
      <c r="T298" s="3" t="str">
        <f t="shared" si="57"/>
        <v>Wtherm</v>
      </c>
      <c r="U298" s="4" t="s">
        <v>7</v>
      </c>
      <c r="V298" s="16" t="s">
        <v>79</v>
      </c>
      <c r="W298" s="4" t="s">
        <v>7</v>
      </c>
      <c r="X298" s="4">
        <v>90</v>
      </c>
      <c r="Y298" s="4" t="s">
        <v>7</v>
      </c>
      <c r="Z298" s="4">
        <v>420</v>
      </c>
      <c r="AA298" s="4" t="s">
        <v>7</v>
      </c>
      <c r="AB298" s="6">
        <v>2800</v>
      </c>
      <c r="AC298" s="4" t="s">
        <v>7</v>
      </c>
      <c r="AD298" s="4">
        <v>4</v>
      </c>
      <c r="AE298" s="15" t="s">
        <v>8</v>
      </c>
      <c r="AF298" s="665">
        <v>29.694449639316264</v>
      </c>
      <c r="AG298" s="285">
        <f>INDEX(Калькулятор!$H$55:$BF$55,MATCH(AB298,Калькулятор!$H$41:$BF$41,0))</f>
        <v>2047.1901228870001</v>
      </c>
      <c r="AH298" s="672">
        <v>46111.393562269055</v>
      </c>
      <c r="AI298" s="672">
        <v>39605.108554205137</v>
      </c>
      <c r="AJ298" s="673">
        <f t="shared" si="65"/>
        <v>85716.502116474192</v>
      </c>
      <c r="AK298" s="3" t="str">
        <f t="shared" si="58"/>
        <v>Wtherm</v>
      </c>
      <c r="AL298" s="4" t="s">
        <v>7</v>
      </c>
      <c r="AM298" s="16" t="s">
        <v>79</v>
      </c>
      <c r="AN298" s="4" t="s">
        <v>7</v>
      </c>
      <c r="AO298" s="4">
        <v>110</v>
      </c>
      <c r="AP298" s="4" t="s">
        <v>7</v>
      </c>
      <c r="AQ298" s="4">
        <v>420</v>
      </c>
      <c r="AR298" s="4" t="s">
        <v>7</v>
      </c>
      <c r="AS298" s="6">
        <v>2800</v>
      </c>
      <c r="AT298" s="4" t="s">
        <v>7</v>
      </c>
      <c r="AU298" s="4">
        <v>4</v>
      </c>
      <c r="AV298" s="15" t="s">
        <v>8</v>
      </c>
      <c r="AW298" s="665">
        <v>30.767270831316267</v>
      </c>
      <c r="AX298" s="285">
        <f>INDEX(Калькулятор!$H$62:$BF$62,MATCH(AS298,Калькулятор!$H$41:$BF$41,0))</f>
        <v>2467.9994191484466</v>
      </c>
      <c r="AY298" s="672">
        <v>47489.852534362748</v>
      </c>
      <c r="AZ298" s="672">
        <v>39605.108554205137</v>
      </c>
      <c r="BA298" s="673">
        <f t="shared" si="62"/>
        <v>87094.961088567885</v>
      </c>
      <c r="BB298" s="3" t="str">
        <f t="shared" si="59"/>
        <v>Wtherm</v>
      </c>
      <c r="BC298" s="4" t="s">
        <v>7</v>
      </c>
      <c r="BD298" s="16" t="s">
        <v>79</v>
      </c>
      <c r="BE298" s="4" t="s">
        <v>7</v>
      </c>
      <c r="BF298" s="4">
        <v>140</v>
      </c>
      <c r="BG298" s="4" t="s">
        <v>7</v>
      </c>
      <c r="BH298" s="4">
        <v>420</v>
      </c>
      <c r="BI298" s="4" t="s">
        <v>7</v>
      </c>
      <c r="BJ298" s="6">
        <v>2800</v>
      </c>
      <c r="BK298" s="4" t="s">
        <v>7</v>
      </c>
      <c r="BL298" s="4">
        <v>8</v>
      </c>
      <c r="BM298" s="14" t="s">
        <v>12</v>
      </c>
      <c r="BN298" s="665">
        <v>38.178943236098164</v>
      </c>
      <c r="BO298" s="285">
        <f>INDEX(Калькулятор!$H$69:$BF$69,MATCH(BJ298,Калькулятор!$H$41:$BF$41,0))</f>
        <v>3343.7413120300662</v>
      </c>
      <c r="BP298" s="672">
        <v>75517.457938214298</v>
      </c>
      <c r="BQ298" s="672">
        <v>39605.108554205137</v>
      </c>
      <c r="BR298" s="673">
        <f t="shared" si="63"/>
        <v>115122.56649241943</v>
      </c>
      <c r="BS298" s="3" t="str">
        <f t="shared" si="60"/>
        <v>Wtherm</v>
      </c>
      <c r="BT298" s="4" t="s">
        <v>7</v>
      </c>
      <c r="BU298" s="16" t="s">
        <v>79</v>
      </c>
      <c r="BV298" s="4" t="s">
        <v>7</v>
      </c>
      <c r="BW298" s="4">
        <v>180</v>
      </c>
      <c r="BX298" s="4" t="s">
        <v>7</v>
      </c>
      <c r="BY298" s="4">
        <v>420</v>
      </c>
      <c r="BZ298" s="4" t="s">
        <v>7</v>
      </c>
      <c r="CA298" s="6">
        <v>2800</v>
      </c>
      <c r="CB298" s="4" t="s">
        <v>7</v>
      </c>
      <c r="CC298" s="4">
        <v>8</v>
      </c>
      <c r="CD298" s="14" t="s">
        <v>12</v>
      </c>
      <c r="CE298" s="665">
        <v>40.324585620098162</v>
      </c>
      <c r="CF298" s="285">
        <f>INDEX(Калькулятор!$H$83:$BF$83,MATCH(CA298,Калькулятор!$H$41:$BF$41,0))</f>
        <v>3828.8436785422005</v>
      </c>
      <c r="CG298" s="672">
        <v>78289.46963240167</v>
      </c>
      <c r="CH298" s="672">
        <v>39605.108554205137</v>
      </c>
      <c r="CI298" s="673">
        <f t="shared" si="64"/>
        <v>117894.57818660681</v>
      </c>
    </row>
    <row r="299" spans="2:87" ht="16.5" thickBot="1" x14ac:dyDescent="0.3">
      <c r="B299" s="846"/>
      <c r="C299" s="3" t="str">
        <f t="shared" si="56"/>
        <v>Wtherm</v>
      </c>
      <c r="D299" s="4" t="s">
        <v>7</v>
      </c>
      <c r="E299" s="16" t="s">
        <v>79</v>
      </c>
      <c r="F299" s="4" t="s">
        <v>7</v>
      </c>
      <c r="G299" s="4">
        <v>75</v>
      </c>
      <c r="H299" s="4" t="s">
        <v>7</v>
      </c>
      <c r="I299" s="4">
        <v>420</v>
      </c>
      <c r="J299" s="4" t="s">
        <v>7</v>
      </c>
      <c r="K299" s="6">
        <v>2850</v>
      </c>
      <c r="L299" s="4" t="s">
        <v>7</v>
      </c>
      <c r="M299" s="4">
        <v>4</v>
      </c>
      <c r="N299" s="15" t="s">
        <v>8</v>
      </c>
      <c r="O299" s="665">
        <v>29.360532295477377</v>
      </c>
      <c r="P299" s="285">
        <f>INDEX(Калькулятор!$H$48:$BF$48,MATCH(K299,Калькулятор!$H$41:$BF$41,0))</f>
        <v>1484.8625494679995</v>
      </c>
      <c r="Q299" s="672">
        <v>45848.875695238123</v>
      </c>
      <c r="R299" s="672">
        <v>40246.12736792308</v>
      </c>
      <c r="S299" s="673">
        <f t="shared" si="61"/>
        <v>86095.003063161203</v>
      </c>
      <c r="T299" s="3" t="str">
        <f t="shared" si="57"/>
        <v>Wtherm</v>
      </c>
      <c r="U299" s="4" t="s">
        <v>7</v>
      </c>
      <c r="V299" s="16" t="s">
        <v>79</v>
      </c>
      <c r="W299" s="4" t="s">
        <v>7</v>
      </c>
      <c r="X299" s="4">
        <v>90</v>
      </c>
      <c r="Y299" s="4" t="s">
        <v>7</v>
      </c>
      <c r="Z299" s="4">
        <v>420</v>
      </c>
      <c r="AA299" s="4" t="s">
        <v>7</v>
      </c>
      <c r="AB299" s="6">
        <v>2850</v>
      </c>
      <c r="AC299" s="4" t="s">
        <v>7</v>
      </c>
      <c r="AD299" s="4">
        <v>4</v>
      </c>
      <c r="AE299" s="15" t="s">
        <v>8</v>
      </c>
      <c r="AF299" s="665">
        <v>30.174662389477369</v>
      </c>
      <c r="AG299" s="285">
        <f>INDEX(Калькулятор!$H$55:$BF$55,MATCH(AB299,Калькулятор!$H$41:$BF$41,0))</f>
        <v>2088.9695131499998</v>
      </c>
      <c r="AH299" s="672">
        <v>46872.007364670884</v>
      </c>
      <c r="AI299" s="672">
        <v>40246.12736792308</v>
      </c>
      <c r="AJ299" s="673">
        <f t="shared" si="65"/>
        <v>87118.134732593957</v>
      </c>
      <c r="AK299" s="3" t="str">
        <f t="shared" si="58"/>
        <v>Wtherm</v>
      </c>
      <c r="AL299" s="4" t="s">
        <v>7</v>
      </c>
      <c r="AM299" s="16" t="s">
        <v>79</v>
      </c>
      <c r="AN299" s="4" t="s">
        <v>7</v>
      </c>
      <c r="AO299" s="4">
        <v>110</v>
      </c>
      <c r="AP299" s="4" t="s">
        <v>7</v>
      </c>
      <c r="AQ299" s="4">
        <v>420</v>
      </c>
      <c r="AR299" s="4" t="s">
        <v>7</v>
      </c>
      <c r="AS299" s="6">
        <v>2850</v>
      </c>
      <c r="AT299" s="4" t="s">
        <v>7</v>
      </c>
      <c r="AU299" s="4">
        <v>4</v>
      </c>
      <c r="AV299" s="15" t="s">
        <v>8</v>
      </c>
      <c r="AW299" s="665">
        <v>31.260169181477366</v>
      </c>
      <c r="AX299" s="285">
        <f>INDEX(Калькулятор!$H$62:$BF$62,MATCH(AS299,Калькулятор!$H$41:$BF$41,0))</f>
        <v>2518.3667542331086</v>
      </c>
      <c r="AY299" s="672">
        <v>48266.370423914566</v>
      </c>
      <c r="AZ299" s="672">
        <v>40246.12736792308</v>
      </c>
      <c r="BA299" s="673">
        <f t="shared" si="62"/>
        <v>88512.497791837639</v>
      </c>
      <c r="BB299" s="3" t="str">
        <f t="shared" si="59"/>
        <v>Wtherm</v>
      </c>
      <c r="BC299" s="4" t="s">
        <v>7</v>
      </c>
      <c r="BD299" s="16" t="s">
        <v>79</v>
      </c>
      <c r="BE299" s="4" t="s">
        <v>7</v>
      </c>
      <c r="BF299" s="4">
        <v>140</v>
      </c>
      <c r="BG299" s="4" t="s">
        <v>7</v>
      </c>
      <c r="BH299" s="4">
        <v>420</v>
      </c>
      <c r="BI299" s="4" t="s">
        <v>7</v>
      </c>
      <c r="BJ299" s="6">
        <v>2850</v>
      </c>
      <c r="BK299" s="4" t="s">
        <v>7</v>
      </c>
      <c r="BL299" s="4">
        <v>8</v>
      </c>
      <c r="BM299" s="14" t="s">
        <v>12</v>
      </c>
      <c r="BN299" s="665">
        <v>38.802610333410129</v>
      </c>
      <c r="BO299" s="285">
        <f>INDEX(Калькулятор!$H$69:$BF$69,MATCH(BJ299,Калькулятор!$H$41:$BF$41,0))</f>
        <v>3411.9809306429242</v>
      </c>
      <c r="BP299" s="672">
        <v>76816.010834284622</v>
      </c>
      <c r="BQ299" s="672">
        <v>40246.12736792308</v>
      </c>
      <c r="BR299" s="673">
        <f t="shared" si="63"/>
        <v>117062.1382022077</v>
      </c>
      <c r="BS299" s="3" t="str">
        <f t="shared" si="60"/>
        <v>Wtherm</v>
      </c>
      <c r="BT299" s="4" t="s">
        <v>7</v>
      </c>
      <c r="BU299" s="16" t="s">
        <v>79</v>
      </c>
      <c r="BV299" s="4" t="s">
        <v>7</v>
      </c>
      <c r="BW299" s="4">
        <v>180</v>
      </c>
      <c r="BX299" s="4" t="s">
        <v>7</v>
      </c>
      <c r="BY299" s="4">
        <v>420</v>
      </c>
      <c r="BZ299" s="4" t="s">
        <v>7</v>
      </c>
      <c r="CA299" s="6">
        <v>2850</v>
      </c>
      <c r="CB299" s="4" t="s">
        <v>7</v>
      </c>
      <c r="CC299" s="4">
        <v>8</v>
      </c>
      <c r="CD299" s="14" t="s">
        <v>12</v>
      </c>
      <c r="CE299" s="665">
        <v>40.973623917410123</v>
      </c>
      <c r="CF299" s="285">
        <f>INDEX(Калькулятор!$H$83:$BF$83,MATCH(CA299,Калькулятор!$H$41:$BF$41,0))</f>
        <v>3906.9833454512245</v>
      </c>
      <c r="CG299" s="672">
        <v>79619.830702771971</v>
      </c>
      <c r="CH299" s="672">
        <v>40246.12736792308</v>
      </c>
      <c r="CI299" s="673">
        <f t="shared" si="64"/>
        <v>119865.95807069505</v>
      </c>
    </row>
    <row r="300" spans="2:87" ht="16.5" thickBot="1" x14ac:dyDescent="0.3">
      <c r="B300" s="846"/>
      <c r="C300" s="3" t="str">
        <f t="shared" si="56"/>
        <v>Wtherm</v>
      </c>
      <c r="D300" s="4" t="s">
        <v>7</v>
      </c>
      <c r="E300" s="16" t="s">
        <v>79</v>
      </c>
      <c r="F300" s="4" t="s">
        <v>7</v>
      </c>
      <c r="G300" s="4">
        <v>75</v>
      </c>
      <c r="H300" s="4" t="s">
        <v>7</v>
      </c>
      <c r="I300" s="4">
        <v>420</v>
      </c>
      <c r="J300" s="4" t="s">
        <v>7</v>
      </c>
      <c r="K300" s="6">
        <v>2900</v>
      </c>
      <c r="L300" s="4" t="s">
        <v>7</v>
      </c>
      <c r="M300" s="4">
        <v>4</v>
      </c>
      <c r="N300" s="15" t="s">
        <v>8</v>
      </c>
      <c r="O300" s="665">
        <v>29.862338845638476</v>
      </c>
      <c r="P300" s="285">
        <f>INDEX(Калькулятор!$H$48:$BF$48,MATCH(K300,Калькулятор!$H$41:$BF$41,0))</f>
        <v>1514.5598004573594</v>
      </c>
      <c r="Q300" s="672">
        <v>46597.561432277449</v>
      </c>
      <c r="R300" s="672">
        <v>41117.146181641037</v>
      </c>
      <c r="S300" s="673">
        <f t="shared" si="61"/>
        <v>87714.707613918494</v>
      </c>
      <c r="T300" s="3" t="str">
        <f t="shared" si="57"/>
        <v>Wtherm</v>
      </c>
      <c r="U300" s="4" t="s">
        <v>7</v>
      </c>
      <c r="V300" s="16" t="s">
        <v>79</v>
      </c>
      <c r="W300" s="4" t="s">
        <v>7</v>
      </c>
      <c r="X300" s="4">
        <v>90</v>
      </c>
      <c r="Y300" s="4" t="s">
        <v>7</v>
      </c>
      <c r="Z300" s="4">
        <v>420</v>
      </c>
      <c r="AA300" s="4" t="s">
        <v>7</v>
      </c>
      <c r="AB300" s="6">
        <v>2900</v>
      </c>
      <c r="AC300" s="4" t="s">
        <v>7</v>
      </c>
      <c r="AD300" s="4">
        <v>4</v>
      </c>
      <c r="AE300" s="15" t="s">
        <v>8</v>
      </c>
      <c r="AF300" s="665">
        <v>30.685983139638473</v>
      </c>
      <c r="AG300" s="285">
        <f>INDEX(Калькулятор!$H$55:$BF$55,MATCH(AB300,Калькулятор!$H$41:$BF$41,0))</f>
        <v>2130.7489034129999</v>
      </c>
      <c r="AH300" s="672">
        <v>47632.621167072706</v>
      </c>
      <c r="AI300" s="672">
        <v>41117.146181641037</v>
      </c>
      <c r="AJ300" s="673">
        <f t="shared" si="65"/>
        <v>88749.767348713736</v>
      </c>
      <c r="AK300" s="3" t="str">
        <f t="shared" si="58"/>
        <v>Wtherm</v>
      </c>
      <c r="AL300" s="4" t="s">
        <v>7</v>
      </c>
      <c r="AM300" s="16" t="s">
        <v>79</v>
      </c>
      <c r="AN300" s="4" t="s">
        <v>7</v>
      </c>
      <c r="AO300" s="4">
        <v>110</v>
      </c>
      <c r="AP300" s="4" t="s">
        <v>7</v>
      </c>
      <c r="AQ300" s="4">
        <v>420</v>
      </c>
      <c r="AR300" s="4" t="s">
        <v>7</v>
      </c>
      <c r="AS300" s="6">
        <v>2900</v>
      </c>
      <c r="AT300" s="4" t="s">
        <v>7</v>
      </c>
      <c r="AU300" s="4">
        <v>4</v>
      </c>
      <c r="AV300" s="15" t="s">
        <v>8</v>
      </c>
      <c r="AW300" s="665">
        <v>31.784175531638475</v>
      </c>
      <c r="AX300" s="285">
        <f>INDEX(Калькулятор!$H$62:$BF$62,MATCH(AS300,Калькулятор!$H$41:$BF$41,0))</f>
        <v>2568.7340893177707</v>
      </c>
      <c r="AY300" s="672">
        <v>49042.888313466385</v>
      </c>
      <c r="AZ300" s="672">
        <v>41117.146181641037</v>
      </c>
      <c r="BA300" s="673">
        <f t="shared" si="62"/>
        <v>90160.034495107422</v>
      </c>
      <c r="BB300" s="3" t="str">
        <f t="shared" si="59"/>
        <v>Wtherm</v>
      </c>
      <c r="BC300" s="4" t="s">
        <v>7</v>
      </c>
      <c r="BD300" s="16" t="s">
        <v>79</v>
      </c>
      <c r="BE300" s="4" t="s">
        <v>7</v>
      </c>
      <c r="BF300" s="4">
        <v>140</v>
      </c>
      <c r="BG300" s="4" t="s">
        <v>7</v>
      </c>
      <c r="BH300" s="4">
        <v>420</v>
      </c>
      <c r="BI300" s="4" t="s">
        <v>7</v>
      </c>
      <c r="BJ300" s="6">
        <v>2900</v>
      </c>
      <c r="BK300" s="4" t="s">
        <v>7</v>
      </c>
      <c r="BL300" s="4">
        <v>8</v>
      </c>
      <c r="BM300" s="14" t="s">
        <v>12</v>
      </c>
      <c r="BN300" s="665">
        <v>39.457385430722084</v>
      </c>
      <c r="BO300" s="285">
        <f>INDEX(Калькулятор!$H$69:$BF$69,MATCH(BJ300,Калькулятор!$H$41:$BF$41,0))</f>
        <v>3480.2205492557828</v>
      </c>
      <c r="BP300" s="672">
        <v>78114.563730354916</v>
      </c>
      <c r="BQ300" s="672">
        <v>41117.146181641037</v>
      </c>
      <c r="BR300" s="673">
        <f t="shared" si="63"/>
        <v>119231.70991199595</v>
      </c>
      <c r="BS300" s="3" t="str">
        <f t="shared" si="60"/>
        <v>Wtherm</v>
      </c>
      <c r="BT300" s="4" t="s">
        <v>7</v>
      </c>
      <c r="BU300" s="16" t="s">
        <v>79</v>
      </c>
      <c r="BV300" s="4" t="s">
        <v>7</v>
      </c>
      <c r="BW300" s="4">
        <v>180</v>
      </c>
      <c r="BX300" s="4" t="s">
        <v>7</v>
      </c>
      <c r="BY300" s="4">
        <v>420</v>
      </c>
      <c r="BZ300" s="4" t="s">
        <v>7</v>
      </c>
      <c r="CA300" s="6">
        <v>2900</v>
      </c>
      <c r="CB300" s="4" t="s">
        <v>7</v>
      </c>
      <c r="CC300" s="4">
        <v>8</v>
      </c>
      <c r="CD300" s="14" t="s">
        <v>12</v>
      </c>
      <c r="CE300" s="665">
        <v>41.65377021472208</v>
      </c>
      <c r="CF300" s="285">
        <f>INDEX(Калькулятор!$H$83:$BF$83,MATCH(CA300,Калькулятор!$H$41:$BF$41,0))</f>
        <v>3985.123012360249</v>
      </c>
      <c r="CG300" s="672">
        <v>80950.191773142273</v>
      </c>
      <c r="CH300" s="672">
        <v>41117.146181641037</v>
      </c>
      <c r="CI300" s="673">
        <f t="shared" si="64"/>
        <v>122067.33795478332</v>
      </c>
    </row>
    <row r="301" spans="2:87" ht="16.5" thickBot="1" x14ac:dyDescent="0.3">
      <c r="B301" s="846"/>
      <c r="C301" s="3" t="str">
        <f t="shared" si="56"/>
        <v>Wtherm</v>
      </c>
      <c r="D301" s="4" t="s">
        <v>7</v>
      </c>
      <c r="E301" s="16" t="s">
        <v>79</v>
      </c>
      <c r="F301" s="4" t="s">
        <v>7</v>
      </c>
      <c r="G301" s="4">
        <v>75</v>
      </c>
      <c r="H301" s="4" t="s">
        <v>7</v>
      </c>
      <c r="I301" s="4">
        <v>420</v>
      </c>
      <c r="J301" s="4" t="s">
        <v>7</v>
      </c>
      <c r="K301" s="6">
        <v>2950</v>
      </c>
      <c r="L301" s="4" t="s">
        <v>7</v>
      </c>
      <c r="M301" s="4">
        <v>4</v>
      </c>
      <c r="N301" s="15" t="s">
        <v>8</v>
      </c>
      <c r="O301" s="665">
        <v>30.333037395799586</v>
      </c>
      <c r="P301" s="285">
        <f>INDEX(Калькулятор!$H$48:$BF$48,MATCH(K301,Калькулятор!$H$41:$BF$41,0))</f>
        <v>1544.2570514467197</v>
      </c>
      <c r="Q301" s="672">
        <v>47346.247169316768</v>
      </c>
      <c r="R301" s="672">
        <v>41758.16499535898</v>
      </c>
      <c r="S301" s="673">
        <f t="shared" si="61"/>
        <v>89104.412164675741</v>
      </c>
      <c r="T301" s="3" t="str">
        <f t="shared" si="57"/>
        <v>Wtherm</v>
      </c>
      <c r="U301" s="4" t="s">
        <v>7</v>
      </c>
      <c r="V301" s="16" t="s">
        <v>79</v>
      </c>
      <c r="W301" s="4" t="s">
        <v>7</v>
      </c>
      <c r="X301" s="4">
        <v>90</v>
      </c>
      <c r="Y301" s="4" t="s">
        <v>7</v>
      </c>
      <c r="Z301" s="4">
        <v>420</v>
      </c>
      <c r="AA301" s="4" t="s">
        <v>7</v>
      </c>
      <c r="AB301" s="6">
        <v>2950</v>
      </c>
      <c r="AC301" s="4" t="s">
        <v>7</v>
      </c>
      <c r="AD301" s="4">
        <v>4</v>
      </c>
      <c r="AE301" s="15" t="s">
        <v>8</v>
      </c>
      <c r="AF301" s="665">
        <v>31.166195889799585</v>
      </c>
      <c r="AG301" s="285">
        <f>INDEX(Калькулятор!$H$55:$BF$55,MATCH(AB301,Калькулятор!$H$41:$BF$41,0))</f>
        <v>2172.528293676</v>
      </c>
      <c r="AH301" s="672">
        <v>48393.234969474528</v>
      </c>
      <c r="AI301" s="672">
        <v>41758.16499535898</v>
      </c>
      <c r="AJ301" s="673">
        <f t="shared" si="65"/>
        <v>90151.399964833516</v>
      </c>
      <c r="AK301" s="3" t="str">
        <f t="shared" si="58"/>
        <v>Wtherm</v>
      </c>
      <c r="AL301" s="4" t="s">
        <v>7</v>
      </c>
      <c r="AM301" s="16" t="s">
        <v>79</v>
      </c>
      <c r="AN301" s="4" t="s">
        <v>7</v>
      </c>
      <c r="AO301" s="4">
        <v>110</v>
      </c>
      <c r="AP301" s="4" t="s">
        <v>7</v>
      </c>
      <c r="AQ301" s="4">
        <v>420</v>
      </c>
      <c r="AR301" s="4" t="s">
        <v>7</v>
      </c>
      <c r="AS301" s="6">
        <v>2950</v>
      </c>
      <c r="AT301" s="4" t="s">
        <v>7</v>
      </c>
      <c r="AU301" s="4">
        <v>4</v>
      </c>
      <c r="AV301" s="15" t="s">
        <v>8</v>
      </c>
      <c r="AW301" s="665">
        <v>32.277073881799588</v>
      </c>
      <c r="AX301" s="285">
        <f>INDEX(Калькулятор!$H$62:$BF$62,MATCH(AS301,Калькулятор!$H$41:$BF$41,0))</f>
        <v>2619.1014244024327</v>
      </c>
      <c r="AY301" s="672">
        <v>49819.40620301821</v>
      </c>
      <c r="AZ301" s="672">
        <v>41758.16499535898</v>
      </c>
      <c r="BA301" s="673">
        <f t="shared" si="62"/>
        <v>91577.571198377191</v>
      </c>
      <c r="BB301" s="3" t="str">
        <f t="shared" si="59"/>
        <v>Wtherm</v>
      </c>
      <c r="BC301" s="4" t="s">
        <v>7</v>
      </c>
      <c r="BD301" s="16" t="s">
        <v>79</v>
      </c>
      <c r="BE301" s="4" t="s">
        <v>7</v>
      </c>
      <c r="BF301" s="4">
        <v>140</v>
      </c>
      <c r="BG301" s="4" t="s">
        <v>7</v>
      </c>
      <c r="BH301" s="4">
        <v>420</v>
      </c>
      <c r="BI301" s="4" t="s">
        <v>7</v>
      </c>
      <c r="BJ301" s="6">
        <v>2950</v>
      </c>
      <c r="BK301" s="4" t="s">
        <v>7</v>
      </c>
      <c r="BL301" s="4">
        <v>8</v>
      </c>
      <c r="BM301" s="14" t="s">
        <v>12</v>
      </c>
      <c r="BN301" s="665">
        <v>40.081052528034036</v>
      </c>
      <c r="BO301" s="285">
        <f>INDEX(Калькулятор!$H$69:$BF$69,MATCH(BJ301,Калькулятор!$H$41:$BF$41,0))</f>
        <v>3548.4601678686413</v>
      </c>
      <c r="BP301" s="672">
        <v>79413.116626425224</v>
      </c>
      <c r="BQ301" s="672">
        <v>41758.16499535898</v>
      </c>
      <c r="BR301" s="673">
        <f t="shared" si="63"/>
        <v>121171.2816217842</v>
      </c>
      <c r="BS301" s="3" t="str">
        <f t="shared" si="60"/>
        <v>Wtherm</v>
      </c>
      <c r="BT301" s="4" t="s">
        <v>7</v>
      </c>
      <c r="BU301" s="16" t="s">
        <v>79</v>
      </c>
      <c r="BV301" s="4" t="s">
        <v>7</v>
      </c>
      <c r="BW301" s="4">
        <v>180</v>
      </c>
      <c r="BX301" s="4" t="s">
        <v>7</v>
      </c>
      <c r="BY301" s="4">
        <v>420</v>
      </c>
      <c r="BZ301" s="4" t="s">
        <v>7</v>
      </c>
      <c r="CA301" s="6">
        <v>2950</v>
      </c>
      <c r="CB301" s="4" t="s">
        <v>7</v>
      </c>
      <c r="CC301" s="4">
        <v>8</v>
      </c>
      <c r="CD301" s="14" t="s">
        <v>12</v>
      </c>
      <c r="CE301" s="665">
        <v>42.302808512034034</v>
      </c>
      <c r="CF301" s="285">
        <f>INDEX(Калькулятор!$H$83:$BF$83,MATCH(CA301,Калькулятор!$H$41:$BF$41,0))</f>
        <v>4063.2626792692736</v>
      </c>
      <c r="CG301" s="672">
        <v>82280.552843512589</v>
      </c>
      <c r="CH301" s="672">
        <v>41758.16499535898</v>
      </c>
      <c r="CI301" s="673">
        <f t="shared" si="64"/>
        <v>124038.71783887157</v>
      </c>
    </row>
    <row r="302" spans="2:87" ht="16.5" thickBot="1" x14ac:dyDescent="0.3">
      <c r="B302" s="847"/>
      <c r="C302" s="3" t="str">
        <f t="shared" si="56"/>
        <v>Wtherm</v>
      </c>
      <c r="D302" s="4" t="s">
        <v>7</v>
      </c>
      <c r="E302" s="16" t="s">
        <v>79</v>
      </c>
      <c r="F302" s="4" t="s">
        <v>7</v>
      </c>
      <c r="G302" s="4">
        <v>75</v>
      </c>
      <c r="H302" s="4" t="s">
        <v>7</v>
      </c>
      <c r="I302" s="4">
        <v>420</v>
      </c>
      <c r="J302" s="4" t="s">
        <v>7</v>
      </c>
      <c r="K302" s="5">
        <v>3000</v>
      </c>
      <c r="L302" s="4" t="s">
        <v>7</v>
      </c>
      <c r="M302" s="4">
        <v>4</v>
      </c>
      <c r="N302" s="14" t="s">
        <v>8</v>
      </c>
      <c r="O302" s="666">
        <v>30.803735945960696</v>
      </c>
      <c r="P302" s="286">
        <f>INDEX(Калькулятор!$H$48:$BF$48,MATCH(K302,Калькулятор!$H$41:$BF$41,0))</f>
        <v>1573.9543024360796</v>
      </c>
      <c r="Q302" s="674">
        <v>48106.818846356087</v>
      </c>
      <c r="R302" s="674">
        <v>42399.183809076931</v>
      </c>
      <c r="S302" s="675">
        <f t="shared" si="61"/>
        <v>90506.002655433025</v>
      </c>
      <c r="T302" s="3" t="str">
        <f t="shared" si="57"/>
        <v>Wtherm</v>
      </c>
      <c r="U302" s="4" t="s">
        <v>7</v>
      </c>
      <c r="V302" s="16" t="s">
        <v>79</v>
      </c>
      <c r="W302" s="4" t="s">
        <v>7</v>
      </c>
      <c r="X302" s="4">
        <v>90</v>
      </c>
      <c r="Y302" s="4" t="s">
        <v>7</v>
      </c>
      <c r="Z302" s="4">
        <v>420</v>
      </c>
      <c r="AA302" s="4" t="s">
        <v>7</v>
      </c>
      <c r="AB302" s="5">
        <v>3000</v>
      </c>
      <c r="AC302" s="4" t="s">
        <v>7</v>
      </c>
      <c r="AD302" s="4">
        <v>4</v>
      </c>
      <c r="AE302" s="14" t="s">
        <v>8</v>
      </c>
      <c r="AF302" s="666">
        <v>31.646408639960697</v>
      </c>
      <c r="AG302" s="286">
        <f>INDEX(Калькулятор!$H$55:$BF$55,MATCH(AB302,Калькулятор!$H$41:$BF$41,0))</f>
        <v>2214.3076839390001</v>
      </c>
      <c r="AH302" s="674">
        <v>49166.094891876353</v>
      </c>
      <c r="AI302" s="674">
        <v>42399.183809076931</v>
      </c>
      <c r="AJ302" s="675">
        <f t="shared" si="65"/>
        <v>91565.278700953291</v>
      </c>
      <c r="AK302" s="3" t="str">
        <f t="shared" si="58"/>
        <v>Wtherm</v>
      </c>
      <c r="AL302" s="4" t="s">
        <v>7</v>
      </c>
      <c r="AM302" s="16" t="s">
        <v>79</v>
      </c>
      <c r="AN302" s="4" t="s">
        <v>7</v>
      </c>
      <c r="AO302" s="4">
        <v>110</v>
      </c>
      <c r="AP302" s="4" t="s">
        <v>7</v>
      </c>
      <c r="AQ302" s="4">
        <v>420</v>
      </c>
      <c r="AR302" s="4" t="s">
        <v>7</v>
      </c>
      <c r="AS302" s="5">
        <v>3000</v>
      </c>
      <c r="AT302" s="4" t="s">
        <v>7</v>
      </c>
      <c r="AU302" s="4">
        <v>4</v>
      </c>
      <c r="AV302" s="14" t="s">
        <v>8</v>
      </c>
      <c r="AW302" s="666">
        <v>32.769972231960686</v>
      </c>
      <c r="AX302" s="286">
        <f>INDEX(Калькулятор!$H$62:$BF$62,MATCH(AS302,Калькулятор!$H$41:$BF$41,0))</f>
        <v>2669.4687594870948</v>
      </c>
      <c r="AY302" s="674">
        <v>50608.650452570037</v>
      </c>
      <c r="AZ302" s="674">
        <v>42399.183809076931</v>
      </c>
      <c r="BA302" s="675">
        <f t="shared" si="62"/>
        <v>93007.83426164696</v>
      </c>
      <c r="BB302" s="3" t="str">
        <f t="shared" si="59"/>
        <v>Wtherm</v>
      </c>
      <c r="BC302" s="4" t="s">
        <v>7</v>
      </c>
      <c r="BD302" s="16" t="s">
        <v>79</v>
      </c>
      <c r="BE302" s="4" t="s">
        <v>7</v>
      </c>
      <c r="BF302" s="4">
        <v>140</v>
      </c>
      <c r="BG302" s="4" t="s">
        <v>7</v>
      </c>
      <c r="BH302" s="4">
        <v>420</v>
      </c>
      <c r="BI302" s="4" t="s">
        <v>7</v>
      </c>
      <c r="BJ302" s="5">
        <v>3000</v>
      </c>
      <c r="BK302" s="4" t="s">
        <v>7</v>
      </c>
      <c r="BL302" s="4">
        <v>8</v>
      </c>
      <c r="BM302" s="14" t="s">
        <v>12</v>
      </c>
      <c r="BN302" s="666">
        <v>40.704719625346002</v>
      </c>
      <c r="BO302" s="286">
        <f>INDEX(Калькулятор!$H$69:$BF$69,MATCH(BJ302,Калькулятор!$H$41:$BF$41,0))</f>
        <v>3616.6997864814998</v>
      </c>
      <c r="BP302" s="674">
        <v>80725.11624249554</v>
      </c>
      <c r="BQ302" s="674">
        <v>42399.183809076931</v>
      </c>
      <c r="BR302" s="675">
        <f t="shared" si="63"/>
        <v>123124.30005157247</v>
      </c>
      <c r="BS302" s="3" t="str">
        <f t="shared" si="60"/>
        <v>Wtherm</v>
      </c>
      <c r="BT302" s="4" t="s">
        <v>7</v>
      </c>
      <c r="BU302" s="16" t="s">
        <v>79</v>
      </c>
      <c r="BV302" s="4" t="s">
        <v>7</v>
      </c>
      <c r="BW302" s="4">
        <v>180</v>
      </c>
      <c r="BX302" s="4" t="s">
        <v>7</v>
      </c>
      <c r="BY302" s="4">
        <v>420</v>
      </c>
      <c r="BZ302" s="4" t="s">
        <v>7</v>
      </c>
      <c r="CA302" s="5">
        <v>3000</v>
      </c>
      <c r="CB302" s="4" t="s">
        <v>7</v>
      </c>
      <c r="CC302" s="4">
        <v>8</v>
      </c>
      <c r="CD302" s="14" t="s">
        <v>12</v>
      </c>
      <c r="CE302" s="666">
        <v>42.951846809345994</v>
      </c>
      <c r="CF302" s="286">
        <f>INDEX(Калькулятор!$H$83:$BF$83,MATCH(CA302,Калькулятор!$H$41:$BF$41,0))</f>
        <v>4141.4023461782981</v>
      </c>
      <c r="CG302" s="674">
        <v>83625.321113882892</v>
      </c>
      <c r="CH302" s="674">
        <v>42399.183809076931</v>
      </c>
      <c r="CI302" s="675">
        <f t="shared" si="64"/>
        <v>126024.50492295982</v>
      </c>
    </row>
  </sheetData>
  <mergeCells count="36">
    <mergeCell ref="AK2:AV3"/>
    <mergeCell ref="BB2:BM3"/>
    <mergeCell ref="BS2:CD3"/>
    <mergeCell ref="B254:B302"/>
    <mergeCell ref="O2:O3"/>
    <mergeCell ref="P2:P3"/>
    <mergeCell ref="AF2:AF3"/>
    <mergeCell ref="AG2:AG3"/>
    <mergeCell ref="B104:B152"/>
    <mergeCell ref="B154:B202"/>
    <mergeCell ref="B204:B252"/>
    <mergeCell ref="S2:S3"/>
    <mergeCell ref="C2:N3"/>
    <mergeCell ref="T2:AE3"/>
    <mergeCell ref="AJ2:AJ3"/>
    <mergeCell ref="B4:B52"/>
    <mergeCell ref="B54:B102"/>
    <mergeCell ref="AH2:AH3"/>
    <mergeCell ref="AI2:AI3"/>
    <mergeCell ref="Q2:Q3"/>
    <mergeCell ref="R2:R3"/>
    <mergeCell ref="BR2:BR3"/>
    <mergeCell ref="CI2:CI3"/>
    <mergeCell ref="CG2:CG3"/>
    <mergeCell ref="CH2:CH3"/>
    <mergeCell ref="CE2:CE3"/>
    <mergeCell ref="CF2:CF3"/>
    <mergeCell ref="AW2:AW3"/>
    <mergeCell ref="AX2:AX3"/>
    <mergeCell ref="BP2:BP3"/>
    <mergeCell ref="BQ2:BQ3"/>
    <mergeCell ref="BN2:BN3"/>
    <mergeCell ref="BO2:BO3"/>
    <mergeCell ref="AY2:AY3"/>
    <mergeCell ref="AZ2:AZ3"/>
    <mergeCell ref="BA2:BA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B1:CI242"/>
  <sheetViews>
    <sheetView zoomScale="70" zoomScaleNormal="70" workbookViewId="0">
      <selection activeCell="AF22" sqref="AF22"/>
    </sheetView>
  </sheetViews>
  <sheetFormatPr defaultRowHeight="15" x14ac:dyDescent="0.25"/>
  <cols>
    <col min="3" max="3" width="10.140625" customWidth="1"/>
    <col min="4" max="4" width="1.28515625" customWidth="1"/>
    <col min="5" max="5" width="5.5703125" customWidth="1"/>
    <col min="6" max="6" width="1.28515625" customWidth="1"/>
    <col min="7" max="7" width="5.5703125" customWidth="1"/>
    <col min="8" max="8" width="1.42578125" customWidth="1"/>
    <col min="9" max="9" width="5.85546875" customWidth="1"/>
    <col min="10" max="10" width="1.42578125" customWidth="1"/>
    <col min="11" max="11" width="6.42578125" customWidth="1"/>
    <col min="12" max="12" width="1.42578125" customWidth="1"/>
    <col min="13" max="13" width="3.42578125" customWidth="1"/>
    <col min="14" max="14" width="4.140625" customWidth="1"/>
    <col min="15" max="16" width="10.7109375" style="13" customWidth="1"/>
    <col min="17" max="18" width="10.7109375" customWidth="1"/>
    <col min="19" max="19" width="14.28515625" customWidth="1"/>
    <col min="20" max="20" width="10.140625" customWidth="1"/>
    <col min="21" max="21" width="1.28515625" customWidth="1"/>
    <col min="22" max="22" width="5.5703125" customWidth="1"/>
    <col min="23" max="23" width="1.28515625" customWidth="1"/>
    <col min="24" max="24" width="5.5703125" customWidth="1"/>
    <col min="25" max="25" width="1.42578125" customWidth="1"/>
    <col min="26" max="26" width="5.85546875" customWidth="1"/>
    <col min="27" max="27" width="1.42578125" customWidth="1"/>
    <col min="28" max="28" width="6.42578125" customWidth="1"/>
    <col min="29" max="29" width="1.42578125" customWidth="1"/>
    <col min="30" max="30" width="3.42578125" customWidth="1"/>
    <col min="31" max="31" width="4.140625" customWidth="1"/>
    <col min="32" max="33" width="10.7109375" style="13" customWidth="1"/>
    <col min="34" max="35" width="10.7109375" customWidth="1"/>
    <col min="36" max="36" width="14.28515625" customWidth="1"/>
    <col min="37" max="37" width="10.140625" customWidth="1"/>
    <col min="38" max="38" width="1.28515625" customWidth="1"/>
    <col min="39" max="39" width="5.5703125" customWidth="1"/>
    <col min="40" max="40" width="1.28515625" customWidth="1"/>
    <col min="41" max="41" width="5.5703125" customWidth="1"/>
    <col min="42" max="42" width="1.42578125" customWidth="1"/>
    <col min="43" max="43" width="5.85546875" customWidth="1"/>
    <col min="44" max="44" width="1.42578125" customWidth="1"/>
    <col min="45" max="45" width="6.42578125" customWidth="1"/>
    <col min="46" max="46" width="1.42578125" customWidth="1"/>
    <col min="47" max="47" width="3.42578125" customWidth="1"/>
    <col min="48" max="48" width="4.140625" customWidth="1"/>
    <col min="49" max="50" width="10.7109375" style="13" customWidth="1"/>
    <col min="51" max="52" width="10.7109375" customWidth="1"/>
    <col min="53" max="53" width="14.28515625" customWidth="1"/>
    <col min="54" max="54" width="10.140625" customWidth="1"/>
    <col min="55" max="55" width="1.28515625" customWidth="1"/>
    <col min="56" max="56" width="5.5703125" customWidth="1"/>
    <col min="57" max="57" width="1.28515625" customWidth="1"/>
    <col min="58" max="58" width="5.5703125" customWidth="1"/>
    <col min="59" max="59" width="1.42578125" customWidth="1"/>
    <col min="60" max="60" width="5.85546875" customWidth="1"/>
    <col min="61" max="61" width="1.42578125" customWidth="1"/>
    <col min="62" max="62" width="6.42578125" customWidth="1"/>
    <col min="63" max="63" width="1.42578125" customWidth="1"/>
    <col min="64" max="64" width="3.42578125" customWidth="1"/>
    <col min="65" max="65" width="4.140625" customWidth="1"/>
    <col min="66" max="67" width="10.7109375" style="13" customWidth="1"/>
    <col min="68" max="69" width="10.7109375" customWidth="1"/>
    <col min="70" max="70" width="14.28515625" customWidth="1"/>
    <col min="71" max="71" width="10.140625" customWidth="1"/>
    <col min="72" max="72" width="1.28515625" customWidth="1"/>
    <col min="73" max="73" width="5.5703125" customWidth="1"/>
    <col min="74" max="74" width="1.28515625" customWidth="1"/>
    <col min="75" max="75" width="5.5703125" customWidth="1"/>
    <col min="76" max="76" width="1.42578125" customWidth="1"/>
    <col min="77" max="77" width="5.85546875" customWidth="1"/>
    <col min="78" max="78" width="1.42578125" customWidth="1"/>
    <col min="79" max="79" width="6.42578125" customWidth="1"/>
    <col min="80" max="80" width="1.42578125" customWidth="1"/>
    <col min="81" max="81" width="3.42578125" customWidth="1"/>
    <col min="82" max="82" width="4.140625" customWidth="1"/>
    <col min="83" max="84" width="10.7109375" style="13" customWidth="1"/>
    <col min="85" max="86" width="10.7109375" customWidth="1"/>
    <col min="87" max="87" width="14.28515625" customWidth="1"/>
  </cols>
  <sheetData>
    <row r="1" spans="2:87" ht="15.75" thickBot="1" x14ac:dyDescent="0.3">
      <c r="B1" s="1"/>
      <c r="C1" s="1"/>
      <c r="D1" s="1"/>
      <c r="T1" s="1"/>
      <c r="U1" s="1"/>
      <c r="AK1" s="1"/>
      <c r="AL1" s="1"/>
      <c r="BB1" s="1"/>
      <c r="BC1" s="1"/>
      <c r="BS1" s="1"/>
      <c r="BT1" s="1"/>
    </row>
    <row r="2" spans="2:87" ht="30" customHeight="1" x14ac:dyDescent="0.25">
      <c r="B2" s="2"/>
      <c r="C2" s="848" t="s">
        <v>0</v>
      </c>
      <c r="D2" s="849"/>
      <c r="E2" s="849"/>
      <c r="F2" s="849"/>
      <c r="G2" s="849"/>
      <c r="H2" s="849"/>
      <c r="I2" s="849"/>
      <c r="J2" s="849"/>
      <c r="K2" s="849"/>
      <c r="L2" s="849"/>
      <c r="M2" s="849"/>
      <c r="N2" s="850"/>
      <c r="O2" s="837" t="s">
        <v>18</v>
      </c>
      <c r="P2" s="837" t="str">
        <f>"Теплоотдача при ("&amp;'Калькулятор 24v'!$C$5&amp;"/"&amp;'Калькулятор 24v'!$C$6&amp;"/"&amp;'Калькулятор 24v'!$C$7&amp;"), Вт"</f>
        <v>Теплоотдача при (95/85/20), Вт</v>
      </c>
      <c r="Q2" s="837" t="s">
        <v>116</v>
      </c>
      <c r="R2" s="837" t="s">
        <v>117</v>
      </c>
      <c r="S2" s="837" t="s">
        <v>118</v>
      </c>
      <c r="T2" s="848" t="s">
        <v>2</v>
      </c>
      <c r="U2" s="849"/>
      <c r="V2" s="849"/>
      <c r="W2" s="849"/>
      <c r="X2" s="849"/>
      <c r="Y2" s="849"/>
      <c r="Z2" s="849"/>
      <c r="AA2" s="849"/>
      <c r="AB2" s="849"/>
      <c r="AC2" s="849"/>
      <c r="AD2" s="849"/>
      <c r="AE2" s="850"/>
      <c r="AF2" s="837" t="s">
        <v>18</v>
      </c>
      <c r="AG2" s="837" t="str">
        <f>"Теплоотдача при ("&amp;'Калькулятор 24v'!$C$5&amp;"/"&amp;'Калькулятор 24v'!$C$6&amp;"/"&amp;'Калькулятор 24v'!$C$7&amp;"), Вт"</f>
        <v>Теплоотдача при (95/85/20), Вт</v>
      </c>
      <c r="AH2" s="837" t="s">
        <v>116</v>
      </c>
      <c r="AI2" s="837" t="s">
        <v>117</v>
      </c>
      <c r="AJ2" s="837" t="s">
        <v>118</v>
      </c>
      <c r="AK2" s="848" t="s">
        <v>3</v>
      </c>
      <c r="AL2" s="849"/>
      <c r="AM2" s="849"/>
      <c r="AN2" s="849"/>
      <c r="AO2" s="849"/>
      <c r="AP2" s="849"/>
      <c r="AQ2" s="849"/>
      <c r="AR2" s="849"/>
      <c r="AS2" s="849"/>
      <c r="AT2" s="849"/>
      <c r="AU2" s="849"/>
      <c r="AV2" s="850"/>
      <c r="AW2" s="837" t="s">
        <v>18</v>
      </c>
      <c r="AX2" s="837" t="str">
        <f>"Теплоотдача при ("&amp;'Калькулятор 24v'!$C$5&amp;"/"&amp;'Калькулятор 24v'!$C$6&amp;"/"&amp;'Калькулятор 24v'!$C$7&amp;"), Вт"</f>
        <v>Теплоотдача при (95/85/20), Вт</v>
      </c>
      <c r="AY2" s="837" t="s">
        <v>116</v>
      </c>
      <c r="AZ2" s="837" t="s">
        <v>117</v>
      </c>
      <c r="BA2" s="837" t="s">
        <v>118</v>
      </c>
      <c r="BB2" s="848" t="s">
        <v>4</v>
      </c>
      <c r="BC2" s="849"/>
      <c r="BD2" s="849"/>
      <c r="BE2" s="849"/>
      <c r="BF2" s="849"/>
      <c r="BG2" s="849"/>
      <c r="BH2" s="849"/>
      <c r="BI2" s="849"/>
      <c r="BJ2" s="849"/>
      <c r="BK2" s="849"/>
      <c r="BL2" s="849"/>
      <c r="BM2" s="850"/>
      <c r="BN2" s="837" t="s">
        <v>18</v>
      </c>
      <c r="BO2" s="837" t="str">
        <f>"Теплоотдача при ("&amp;'Калькулятор 24v'!$C$5&amp;"/"&amp;'Калькулятор 24v'!$C$6&amp;"/"&amp;'Калькулятор 24v'!$C$7&amp;"), Вт"</f>
        <v>Теплоотдача при (95/85/20), Вт</v>
      </c>
      <c r="BP2" s="837" t="s">
        <v>116</v>
      </c>
      <c r="BQ2" s="837" t="s">
        <v>119</v>
      </c>
      <c r="BR2" s="837" t="s">
        <v>118</v>
      </c>
      <c r="BS2" s="848" t="s">
        <v>5</v>
      </c>
      <c r="BT2" s="849"/>
      <c r="BU2" s="849"/>
      <c r="BV2" s="849"/>
      <c r="BW2" s="849"/>
      <c r="BX2" s="849"/>
      <c r="BY2" s="849"/>
      <c r="BZ2" s="849"/>
      <c r="CA2" s="849"/>
      <c r="CB2" s="849"/>
      <c r="CC2" s="849"/>
      <c r="CD2" s="850"/>
      <c r="CE2" s="837" t="s">
        <v>18</v>
      </c>
      <c r="CF2" s="837" t="s">
        <v>17</v>
      </c>
      <c r="CG2" s="837" t="s">
        <v>116</v>
      </c>
      <c r="CH2" s="837" t="s">
        <v>117</v>
      </c>
      <c r="CI2" s="837" t="s">
        <v>118</v>
      </c>
    </row>
    <row r="3" spans="2:87" ht="30" customHeight="1" thickBot="1" x14ac:dyDescent="0.3">
      <c r="B3" t="s">
        <v>76</v>
      </c>
      <c r="C3" s="851"/>
      <c r="D3" s="852"/>
      <c r="E3" s="852"/>
      <c r="F3" s="852"/>
      <c r="G3" s="852"/>
      <c r="H3" s="852"/>
      <c r="I3" s="852"/>
      <c r="J3" s="852"/>
      <c r="K3" s="852"/>
      <c r="L3" s="852"/>
      <c r="M3" s="852"/>
      <c r="N3" s="853"/>
      <c r="O3" s="838"/>
      <c r="P3" s="838"/>
      <c r="Q3" s="838"/>
      <c r="R3" s="838"/>
      <c r="S3" s="838"/>
      <c r="T3" s="851"/>
      <c r="U3" s="852"/>
      <c r="V3" s="852"/>
      <c r="W3" s="852"/>
      <c r="X3" s="852"/>
      <c r="Y3" s="852"/>
      <c r="Z3" s="852"/>
      <c r="AA3" s="852"/>
      <c r="AB3" s="852"/>
      <c r="AC3" s="852"/>
      <c r="AD3" s="852"/>
      <c r="AE3" s="853"/>
      <c r="AF3" s="838"/>
      <c r="AG3" s="838"/>
      <c r="AH3" s="838"/>
      <c r="AI3" s="838"/>
      <c r="AJ3" s="838"/>
      <c r="AK3" s="851"/>
      <c r="AL3" s="852"/>
      <c r="AM3" s="852"/>
      <c r="AN3" s="852"/>
      <c r="AO3" s="852"/>
      <c r="AP3" s="852"/>
      <c r="AQ3" s="852"/>
      <c r="AR3" s="852"/>
      <c r="AS3" s="852"/>
      <c r="AT3" s="852"/>
      <c r="AU3" s="852"/>
      <c r="AV3" s="853"/>
      <c r="AW3" s="838"/>
      <c r="AX3" s="838"/>
      <c r="AY3" s="838"/>
      <c r="AZ3" s="838"/>
      <c r="BA3" s="838"/>
      <c r="BB3" s="851"/>
      <c r="BC3" s="852"/>
      <c r="BD3" s="852"/>
      <c r="BE3" s="852"/>
      <c r="BF3" s="852"/>
      <c r="BG3" s="852"/>
      <c r="BH3" s="852"/>
      <c r="BI3" s="852"/>
      <c r="BJ3" s="852"/>
      <c r="BK3" s="852"/>
      <c r="BL3" s="852"/>
      <c r="BM3" s="853"/>
      <c r="BN3" s="838"/>
      <c r="BO3" s="838"/>
      <c r="BP3" s="838"/>
      <c r="BQ3" s="838"/>
      <c r="BR3" s="838"/>
      <c r="BS3" s="851"/>
      <c r="BT3" s="852"/>
      <c r="BU3" s="852"/>
      <c r="BV3" s="852"/>
      <c r="BW3" s="852"/>
      <c r="BX3" s="852"/>
      <c r="BY3" s="852"/>
      <c r="BZ3" s="852"/>
      <c r="CA3" s="852"/>
      <c r="CB3" s="852"/>
      <c r="CC3" s="852"/>
      <c r="CD3" s="853"/>
      <c r="CE3" s="838"/>
      <c r="CF3" s="838"/>
      <c r="CG3" s="838"/>
      <c r="CH3" s="838"/>
      <c r="CI3" s="838"/>
    </row>
    <row r="4" spans="2:87" ht="16.5" customHeight="1" thickBot="1" x14ac:dyDescent="0.3">
      <c r="B4" s="845" t="s">
        <v>10</v>
      </c>
      <c r="C4" s="8" t="str">
        <f>$B$3</f>
        <v>Wtherm</v>
      </c>
      <c r="D4" s="9" t="s">
        <v>7</v>
      </c>
      <c r="E4" s="25" t="s">
        <v>80</v>
      </c>
      <c r="F4" s="9" t="s">
        <v>7</v>
      </c>
      <c r="G4" s="9">
        <v>75</v>
      </c>
      <c r="H4" s="9" t="s">
        <v>7</v>
      </c>
      <c r="I4" s="9">
        <v>240</v>
      </c>
      <c r="J4" s="9" t="s">
        <v>7</v>
      </c>
      <c r="K4" s="10">
        <v>700</v>
      </c>
      <c r="L4" s="9" t="s">
        <v>7</v>
      </c>
      <c r="M4" s="9">
        <v>2</v>
      </c>
      <c r="N4" s="54" t="s">
        <v>8</v>
      </c>
      <c r="O4" s="679">
        <v>5.6264732697482138</v>
      </c>
      <c r="P4" s="661">
        <f>INDEX('Калькулятор 24v'!$L$73:$BF$73,MATCH(K4,'Калькулятор 24v'!$L$70:$BF$70,0))</f>
        <v>920.5216929999998</v>
      </c>
      <c r="Q4" s="26">
        <v>23395.921590034781</v>
      </c>
      <c r="R4" s="26">
        <v>6409.6522878974356</v>
      </c>
      <c r="S4" s="18">
        <f>Q4+R4</f>
        <v>29805.573877932216</v>
      </c>
      <c r="T4" s="8" t="str">
        <f>$B$3</f>
        <v>Wtherm</v>
      </c>
      <c r="U4" s="9" t="s">
        <v>7</v>
      </c>
      <c r="V4" s="25" t="s">
        <v>80</v>
      </c>
      <c r="W4" s="9" t="s">
        <v>7</v>
      </c>
      <c r="X4" s="9">
        <v>90</v>
      </c>
      <c r="Y4" s="9" t="s">
        <v>7</v>
      </c>
      <c r="Z4" s="9">
        <v>240</v>
      </c>
      <c r="AA4" s="9" t="s">
        <v>7</v>
      </c>
      <c r="AB4" s="10">
        <v>700</v>
      </c>
      <c r="AC4" s="9" t="s">
        <v>7</v>
      </c>
      <c r="AD4" s="9">
        <v>2</v>
      </c>
      <c r="AE4" s="24" t="s">
        <v>8</v>
      </c>
      <c r="AF4" s="679">
        <v>5.8468221417482136</v>
      </c>
      <c r="AG4" s="661">
        <f>INDEX('Калькулятор 24v'!$L$79:$BF$79,MATCH(AB4,'Калькулятор 24v'!$L$70:$BF$70,0))</f>
        <v>998.65037999999981</v>
      </c>
      <c r="AH4" s="26">
        <v>23673.18198019392</v>
      </c>
      <c r="AI4" s="26">
        <v>6409.6522878974356</v>
      </c>
      <c r="AJ4" s="18">
        <f>AH4+AI4</f>
        <v>30082.834268091356</v>
      </c>
      <c r="AK4" s="8" t="str">
        <f>$B$3</f>
        <v>Wtherm</v>
      </c>
      <c r="AL4" s="9" t="s">
        <v>7</v>
      </c>
      <c r="AM4" s="25" t="s">
        <v>80</v>
      </c>
      <c r="AN4" s="9" t="s">
        <v>7</v>
      </c>
      <c r="AO4" s="9">
        <v>110</v>
      </c>
      <c r="AP4" s="9" t="s">
        <v>7</v>
      </c>
      <c r="AQ4" s="9">
        <v>240</v>
      </c>
      <c r="AR4" s="9" t="s">
        <v>7</v>
      </c>
      <c r="AS4" s="10">
        <v>700</v>
      </c>
      <c r="AT4" s="9" t="s">
        <v>7</v>
      </c>
      <c r="AU4" s="9">
        <v>2</v>
      </c>
      <c r="AV4" s="24" t="s">
        <v>8</v>
      </c>
      <c r="AW4" s="679">
        <v>6.1406206377482135</v>
      </c>
      <c r="AX4" s="661">
        <f>INDEX('Калькулятор 24v'!$L$85:$BF$85,MATCH(AS4,'Калькулятор 24v'!$L$70:$BF$70,0))</f>
        <v>1006.2483329043597</v>
      </c>
      <c r="AY4" s="26">
        <v>24073.0500004061</v>
      </c>
      <c r="AZ4" s="26">
        <v>6409.6522878974356</v>
      </c>
      <c r="BA4" s="18">
        <f>AY4+AZ4</f>
        <v>30482.702288303535</v>
      </c>
      <c r="BB4" s="8" t="str">
        <f>$B$3</f>
        <v>Wtherm</v>
      </c>
      <c r="BC4" s="9" t="s">
        <v>7</v>
      </c>
      <c r="BD4" s="25" t="s">
        <v>80</v>
      </c>
      <c r="BE4" s="9" t="s">
        <v>7</v>
      </c>
      <c r="BF4" s="9">
        <v>140</v>
      </c>
      <c r="BG4" s="9" t="s">
        <v>7</v>
      </c>
      <c r="BH4" s="9">
        <v>240</v>
      </c>
      <c r="BI4" s="9" t="s">
        <v>7</v>
      </c>
      <c r="BJ4" s="10">
        <v>700</v>
      </c>
      <c r="BK4" s="9" t="s">
        <v>7</v>
      </c>
      <c r="BL4" s="9">
        <v>4</v>
      </c>
      <c r="BM4" s="24" t="s">
        <v>9</v>
      </c>
      <c r="BN4" s="679">
        <v>7.1359913999712985</v>
      </c>
      <c r="BO4" s="661">
        <f>INDEX('Калькулятор 24v'!$L$91:$BF$91,MATCH(BJ4,'Калькулятор 24v'!$L$70:$BF$70,0))</f>
        <v>1356.1533894999998</v>
      </c>
      <c r="BP4" s="26">
        <v>27168.413486916746</v>
      </c>
      <c r="BQ4" s="26">
        <v>6409.6522878974356</v>
      </c>
      <c r="BR4" s="18">
        <f>BP4+BQ4</f>
        <v>33578.065774814182</v>
      </c>
      <c r="BS4" s="8" t="str">
        <f>$B$3</f>
        <v>Wtherm</v>
      </c>
      <c r="BT4" s="9" t="s">
        <v>7</v>
      </c>
      <c r="BU4" s="25" t="s">
        <v>80</v>
      </c>
      <c r="BV4" s="9" t="s">
        <v>7</v>
      </c>
      <c r="BW4" s="9">
        <v>180</v>
      </c>
      <c r="BX4" s="9" t="s">
        <v>7</v>
      </c>
      <c r="BY4" s="9">
        <v>240</v>
      </c>
      <c r="BZ4" s="9" t="s">
        <v>7</v>
      </c>
      <c r="CA4" s="10">
        <v>700</v>
      </c>
      <c r="CB4" s="9" t="s">
        <v>7</v>
      </c>
      <c r="CC4" s="9">
        <v>4</v>
      </c>
      <c r="CD4" s="24" t="s">
        <v>9</v>
      </c>
      <c r="CE4" s="679">
        <v>7.7235883919713002</v>
      </c>
      <c r="CF4" s="661">
        <f>INDEX('Калькулятор 24v'!$L$103:$BF$103,MATCH(CA4,'Калькулятор 24v'!$L$70:$BF$70,0))</f>
        <v>1552.9010315000021</v>
      </c>
      <c r="CG4" s="26">
        <v>27937.962027341113</v>
      </c>
      <c r="CH4" s="26">
        <v>6409.6522878974356</v>
      </c>
      <c r="CI4" s="18">
        <f>CG4+CH4</f>
        <v>34347.614315238548</v>
      </c>
    </row>
    <row r="5" spans="2:87" ht="16.5" thickBot="1" x14ac:dyDescent="0.3">
      <c r="B5" s="846"/>
      <c r="C5" s="8" t="str">
        <f t="shared" ref="C5:C50" si="0">$B$3</f>
        <v>Wtherm</v>
      </c>
      <c r="D5" s="9" t="s">
        <v>7</v>
      </c>
      <c r="E5" s="25" t="s">
        <v>80</v>
      </c>
      <c r="F5" s="9" t="s">
        <v>7</v>
      </c>
      <c r="G5" s="9">
        <v>75</v>
      </c>
      <c r="H5" s="9" t="s">
        <v>7</v>
      </c>
      <c r="I5" s="9">
        <v>240</v>
      </c>
      <c r="J5" s="9" t="s">
        <v>7</v>
      </c>
      <c r="K5" s="11">
        <v>750</v>
      </c>
      <c r="L5" s="9" t="s">
        <v>7</v>
      </c>
      <c r="M5" s="12">
        <v>2</v>
      </c>
      <c r="N5" s="55" t="s">
        <v>8</v>
      </c>
      <c r="O5" s="680">
        <v>5.9171029847954344</v>
      </c>
      <c r="P5" s="662">
        <f>INDEX('Калькулятор 24v'!$L$73:$BF$73,MATCH(K5,'Калькулятор 24v'!$L$70:$BF$70,0))</f>
        <v>1052.0247920000002</v>
      </c>
      <c r="Q5" s="27">
        <v>25647.318923227351</v>
      </c>
      <c r="R5" s="27">
        <v>6790.7076304615402</v>
      </c>
      <c r="S5" s="20">
        <f t="shared" ref="S5:S50" si="1">Q5+R5</f>
        <v>32438.026553688891</v>
      </c>
      <c r="T5" s="8" t="str">
        <f t="shared" ref="T5:T50" si="2">$B$3</f>
        <v>Wtherm</v>
      </c>
      <c r="U5" s="9" t="s">
        <v>7</v>
      </c>
      <c r="V5" s="25" t="s">
        <v>80</v>
      </c>
      <c r="W5" s="9" t="s">
        <v>7</v>
      </c>
      <c r="X5" s="9">
        <v>90</v>
      </c>
      <c r="Y5" s="9" t="s">
        <v>7</v>
      </c>
      <c r="Z5" s="9">
        <v>240</v>
      </c>
      <c r="AA5" s="9" t="s">
        <v>7</v>
      </c>
      <c r="AB5" s="11">
        <v>750</v>
      </c>
      <c r="AC5" s="9" t="s">
        <v>7</v>
      </c>
      <c r="AD5" s="12">
        <v>2</v>
      </c>
      <c r="AE5" s="23" t="s">
        <v>8</v>
      </c>
      <c r="AF5" s="680">
        <v>6.1469660567954341</v>
      </c>
      <c r="AG5" s="662">
        <f>INDEX('Калькулятор 24v'!$L$79:$BF$79,MATCH(AB5,'Калькулятор 24v'!$L$70:$BF$70,0))</f>
        <v>1141.3147200000001</v>
      </c>
      <c r="AH5" s="27">
        <v>25936.507378748989</v>
      </c>
      <c r="AI5" s="27">
        <v>6790.7076304615402</v>
      </c>
      <c r="AJ5" s="20">
        <f t="shared" ref="AJ5:AJ50" si="3">AH5+AI5</f>
        <v>32727.215009210529</v>
      </c>
      <c r="AK5" s="8" t="str">
        <f t="shared" ref="AK5:AK50" si="4">$B$3</f>
        <v>Wtherm</v>
      </c>
      <c r="AL5" s="9" t="s">
        <v>7</v>
      </c>
      <c r="AM5" s="25" t="s">
        <v>80</v>
      </c>
      <c r="AN5" s="9" t="s">
        <v>7</v>
      </c>
      <c r="AO5" s="9">
        <v>110</v>
      </c>
      <c r="AP5" s="9" t="s">
        <v>7</v>
      </c>
      <c r="AQ5" s="9">
        <v>240</v>
      </c>
      <c r="AR5" s="9" t="s">
        <v>7</v>
      </c>
      <c r="AS5" s="11">
        <v>750</v>
      </c>
      <c r="AT5" s="9" t="s">
        <v>7</v>
      </c>
      <c r="AU5" s="12">
        <v>2</v>
      </c>
      <c r="AV5" s="23" t="s">
        <v>8</v>
      </c>
      <c r="AW5" s="680">
        <v>6.4534501527954342</v>
      </c>
      <c r="AX5" s="662">
        <f>INDEX('Калькулятор 24v'!$L$85:$BF$85,MATCH(AS5,'Калькулятор 24v'!$L$70:$BF$70,0))</f>
        <v>1149.9980947478398</v>
      </c>
      <c r="AY5" s="27">
        <v>26352.279486111169</v>
      </c>
      <c r="AZ5" s="27">
        <v>6790.7076304615402</v>
      </c>
      <c r="BA5" s="20">
        <f t="shared" ref="BA5:BA50" si="5">AY5+AZ5</f>
        <v>33142.987116572709</v>
      </c>
      <c r="BB5" s="8" t="str">
        <f t="shared" ref="BB5:BB50" si="6">$B$3</f>
        <v>Wtherm</v>
      </c>
      <c r="BC5" s="9" t="s">
        <v>7</v>
      </c>
      <c r="BD5" s="25" t="s">
        <v>80</v>
      </c>
      <c r="BE5" s="9" t="s">
        <v>7</v>
      </c>
      <c r="BF5" s="9">
        <v>140</v>
      </c>
      <c r="BG5" s="9" t="s">
        <v>7</v>
      </c>
      <c r="BH5" s="9">
        <v>240</v>
      </c>
      <c r="BI5" s="9" t="s">
        <v>7</v>
      </c>
      <c r="BJ5" s="11">
        <v>750</v>
      </c>
      <c r="BK5" s="9" t="s">
        <v>7</v>
      </c>
      <c r="BL5" s="9">
        <v>4</v>
      </c>
      <c r="BM5" s="24" t="s">
        <v>9</v>
      </c>
      <c r="BN5" s="680">
        <v>7.5237194885939447</v>
      </c>
      <c r="BO5" s="662">
        <f>INDEX('Калькулятор 24v'!$L$91:$BF$91,MATCH(BJ5,'Калькулятор 24v'!$L$70:$BF$70,0))</f>
        <v>1549.889588</v>
      </c>
      <c r="BP5" s="27">
        <v>29720.588541243564</v>
      </c>
      <c r="BQ5" s="27">
        <v>6790.7076304615402</v>
      </c>
      <c r="BR5" s="20">
        <f t="shared" ref="BR5:BR50" si="7">BP5+BQ5</f>
        <v>36511.296171705108</v>
      </c>
      <c r="BS5" s="8" t="str">
        <f t="shared" ref="BS5:BS50" si="8">$B$3</f>
        <v>Wtherm</v>
      </c>
      <c r="BT5" s="9" t="s">
        <v>7</v>
      </c>
      <c r="BU5" s="25" t="s">
        <v>80</v>
      </c>
      <c r="BV5" s="9" t="s">
        <v>7</v>
      </c>
      <c r="BW5" s="9">
        <v>180</v>
      </c>
      <c r="BX5" s="9" t="s">
        <v>7</v>
      </c>
      <c r="BY5" s="9">
        <v>240</v>
      </c>
      <c r="BZ5" s="9" t="s">
        <v>7</v>
      </c>
      <c r="CA5" s="11">
        <v>750</v>
      </c>
      <c r="CB5" s="9" t="s">
        <v>7</v>
      </c>
      <c r="CC5" s="9">
        <v>4</v>
      </c>
      <c r="CD5" s="24" t="s">
        <v>9</v>
      </c>
      <c r="CE5" s="680">
        <v>8.1366876805939459</v>
      </c>
      <c r="CF5" s="662">
        <f>INDEX('Калькулятор 24v'!$L$103:$BF$103,MATCH(CA5,'Калькулятор 24v'!$L$70:$BF$70,0))</f>
        <v>1774.7440360000023</v>
      </c>
      <c r="CG5" s="27">
        <v>30521.945255967927</v>
      </c>
      <c r="CH5" s="27">
        <v>6790.7076304615402</v>
      </c>
      <c r="CI5" s="20">
        <f t="shared" ref="CI5:CI50" si="9">CG5+CH5</f>
        <v>37312.652886429467</v>
      </c>
    </row>
    <row r="6" spans="2:87" ht="16.5" thickBot="1" x14ac:dyDescent="0.3">
      <c r="B6" s="846"/>
      <c r="C6" s="8" t="str">
        <f t="shared" si="0"/>
        <v>Wtherm</v>
      </c>
      <c r="D6" s="9" t="s">
        <v>7</v>
      </c>
      <c r="E6" s="25" t="s">
        <v>80</v>
      </c>
      <c r="F6" s="9" t="s">
        <v>7</v>
      </c>
      <c r="G6" s="9">
        <v>75</v>
      </c>
      <c r="H6" s="9" t="s">
        <v>7</v>
      </c>
      <c r="I6" s="9">
        <v>240</v>
      </c>
      <c r="J6" s="9" t="s">
        <v>7</v>
      </c>
      <c r="K6" s="11">
        <v>800</v>
      </c>
      <c r="L6" s="9" t="s">
        <v>7</v>
      </c>
      <c r="M6" s="12">
        <v>2</v>
      </c>
      <c r="N6" s="55" t="s">
        <v>8</v>
      </c>
      <c r="O6" s="680">
        <v>6.2388406998426547</v>
      </c>
      <c r="P6" s="662">
        <f>INDEX('Калькулятор 24v'!$L$73:$BF$73,MATCH(K6,'Калькулятор 24v'!$L$70:$BF$70,0))</f>
        <v>1183.527891</v>
      </c>
      <c r="Q6" s="27">
        <v>27881.400706419932</v>
      </c>
      <c r="R6" s="27">
        <v>7401.7629730256413</v>
      </c>
      <c r="S6" s="20">
        <f t="shared" si="1"/>
        <v>35283.16367944557</v>
      </c>
      <c r="T6" s="8" t="str">
        <f t="shared" si="2"/>
        <v>Wtherm</v>
      </c>
      <c r="U6" s="9" t="s">
        <v>7</v>
      </c>
      <c r="V6" s="25" t="s">
        <v>80</v>
      </c>
      <c r="W6" s="9" t="s">
        <v>7</v>
      </c>
      <c r="X6" s="9">
        <v>90</v>
      </c>
      <c r="Y6" s="9" t="s">
        <v>7</v>
      </c>
      <c r="Z6" s="9">
        <v>240</v>
      </c>
      <c r="AA6" s="9" t="s">
        <v>7</v>
      </c>
      <c r="AB6" s="11">
        <v>800</v>
      </c>
      <c r="AC6" s="9" t="s">
        <v>7</v>
      </c>
      <c r="AD6" s="12">
        <v>2</v>
      </c>
      <c r="AE6" s="23" t="s">
        <v>8</v>
      </c>
      <c r="AF6" s="680">
        <v>6.4782179718426542</v>
      </c>
      <c r="AG6" s="662">
        <f>INDEX('Калькулятор 24v'!$L$79:$BF$79,MATCH(AB6,'Калькулятор 24v'!$L$70:$BF$70,0))</f>
        <v>1283.9790599999999</v>
      </c>
      <c r="AH6" s="27">
        <v>28182.517227304066</v>
      </c>
      <c r="AI6" s="27">
        <v>7401.7629730256413</v>
      </c>
      <c r="AJ6" s="20">
        <f t="shared" si="3"/>
        <v>35584.280200329711</v>
      </c>
      <c r="AK6" s="8" t="str">
        <f t="shared" si="4"/>
        <v>Wtherm</v>
      </c>
      <c r="AL6" s="9" t="s">
        <v>7</v>
      </c>
      <c r="AM6" s="25" t="s">
        <v>80</v>
      </c>
      <c r="AN6" s="9" t="s">
        <v>7</v>
      </c>
      <c r="AO6" s="9">
        <v>110</v>
      </c>
      <c r="AP6" s="9" t="s">
        <v>7</v>
      </c>
      <c r="AQ6" s="9">
        <v>240</v>
      </c>
      <c r="AR6" s="9" t="s">
        <v>7</v>
      </c>
      <c r="AS6" s="11">
        <v>800</v>
      </c>
      <c r="AT6" s="9" t="s">
        <v>7</v>
      </c>
      <c r="AU6" s="12">
        <v>2</v>
      </c>
      <c r="AV6" s="23" t="s">
        <v>8</v>
      </c>
      <c r="AW6" s="680">
        <v>6.7973876678426528</v>
      </c>
      <c r="AX6" s="662">
        <f>INDEX('Калькулятор 24v'!$L$85:$BF$85,MATCH(AS6,'Калькулятор 24v'!$L$70:$BF$70,0))</f>
        <v>1293.74785659132</v>
      </c>
      <c r="AY6" s="27">
        <v>28614.19342181625</v>
      </c>
      <c r="AZ6" s="27">
        <v>7401.7629730256413</v>
      </c>
      <c r="BA6" s="20">
        <f t="shared" si="5"/>
        <v>36015.956394841895</v>
      </c>
      <c r="BB6" s="8" t="str">
        <f t="shared" si="6"/>
        <v>Wtherm</v>
      </c>
      <c r="BC6" s="9" t="s">
        <v>7</v>
      </c>
      <c r="BD6" s="25" t="s">
        <v>80</v>
      </c>
      <c r="BE6" s="9" t="s">
        <v>7</v>
      </c>
      <c r="BF6" s="9">
        <v>140</v>
      </c>
      <c r="BG6" s="9" t="s">
        <v>7</v>
      </c>
      <c r="BH6" s="9">
        <v>240</v>
      </c>
      <c r="BI6" s="9" t="s">
        <v>7</v>
      </c>
      <c r="BJ6" s="11">
        <v>800</v>
      </c>
      <c r="BK6" s="9" t="s">
        <v>7</v>
      </c>
      <c r="BL6" s="9">
        <v>4</v>
      </c>
      <c r="BM6" s="24" t="s">
        <v>9</v>
      </c>
      <c r="BN6" s="680">
        <v>7.9425555772165888</v>
      </c>
      <c r="BO6" s="662">
        <f>INDEX('Калькулятор 24v'!$L$91:$BF$91,MATCH(BJ6,'Калькулятор 24v'!$L$70:$BF$70,0))</f>
        <v>1743.6257864999998</v>
      </c>
      <c r="BP6" s="27">
        <v>32255.448045570382</v>
      </c>
      <c r="BQ6" s="27">
        <v>7401.7629730256413</v>
      </c>
      <c r="BR6" s="20">
        <f t="shared" si="7"/>
        <v>39657.211018596019</v>
      </c>
      <c r="BS6" s="8" t="str">
        <f t="shared" si="8"/>
        <v>Wtherm</v>
      </c>
      <c r="BT6" s="9" t="s">
        <v>7</v>
      </c>
      <c r="BU6" s="25" t="s">
        <v>80</v>
      </c>
      <c r="BV6" s="9" t="s">
        <v>7</v>
      </c>
      <c r="BW6" s="9">
        <v>180</v>
      </c>
      <c r="BX6" s="9" t="s">
        <v>7</v>
      </c>
      <c r="BY6" s="9">
        <v>240</v>
      </c>
      <c r="BZ6" s="9" t="s">
        <v>7</v>
      </c>
      <c r="CA6" s="11">
        <v>800</v>
      </c>
      <c r="CB6" s="9" t="s">
        <v>7</v>
      </c>
      <c r="CC6" s="9">
        <v>4</v>
      </c>
      <c r="CD6" s="24" t="s">
        <v>9</v>
      </c>
      <c r="CE6" s="680">
        <v>8.5808949692165903</v>
      </c>
      <c r="CF6" s="662">
        <f>INDEX('Калькулятор 24v'!$L$103:$BF$103,MATCH(CA6,'Калькулятор 24v'!$L$70:$BF$70,0))</f>
        <v>1996.5870405000026</v>
      </c>
      <c r="CG6" s="27">
        <v>33088.612934594748</v>
      </c>
      <c r="CH6" s="27">
        <v>7401.7629730256413</v>
      </c>
      <c r="CI6" s="20">
        <f t="shared" si="9"/>
        <v>40490.375907620386</v>
      </c>
    </row>
    <row r="7" spans="2:87" ht="16.5" thickBot="1" x14ac:dyDescent="0.3">
      <c r="B7" s="846"/>
      <c r="C7" s="8" t="str">
        <f t="shared" si="0"/>
        <v>Wtherm</v>
      </c>
      <c r="D7" s="9" t="s">
        <v>7</v>
      </c>
      <c r="E7" s="25" t="s">
        <v>80</v>
      </c>
      <c r="F7" s="9" t="s">
        <v>7</v>
      </c>
      <c r="G7" s="9">
        <v>75</v>
      </c>
      <c r="H7" s="9" t="s">
        <v>7</v>
      </c>
      <c r="I7" s="9">
        <v>240</v>
      </c>
      <c r="J7" s="9" t="s">
        <v>7</v>
      </c>
      <c r="K7" s="11">
        <v>850</v>
      </c>
      <c r="L7" s="9" t="s">
        <v>7</v>
      </c>
      <c r="M7" s="12">
        <v>2</v>
      </c>
      <c r="N7" s="55" t="s">
        <v>8</v>
      </c>
      <c r="O7" s="680">
        <v>6.5294704148898752</v>
      </c>
      <c r="P7" s="662">
        <f>INDEX('Калькулятор 24v'!$L$73:$BF$73,MATCH(K7,'Калькулятор 24v'!$L$70:$BF$70,0))</f>
        <v>1315.03099</v>
      </c>
      <c r="Q7" s="27">
        <v>30098.166939612514</v>
      </c>
      <c r="R7" s="27">
        <v>7782.818315589745</v>
      </c>
      <c r="S7" s="20">
        <f t="shared" si="1"/>
        <v>37880.985255202257</v>
      </c>
      <c r="T7" s="8" t="str">
        <f t="shared" si="2"/>
        <v>Wtherm</v>
      </c>
      <c r="U7" s="9" t="s">
        <v>7</v>
      </c>
      <c r="V7" s="25" t="s">
        <v>80</v>
      </c>
      <c r="W7" s="9" t="s">
        <v>7</v>
      </c>
      <c r="X7" s="9">
        <v>90</v>
      </c>
      <c r="Y7" s="9" t="s">
        <v>7</v>
      </c>
      <c r="Z7" s="9">
        <v>240</v>
      </c>
      <c r="AA7" s="9" t="s">
        <v>7</v>
      </c>
      <c r="AB7" s="11">
        <v>850</v>
      </c>
      <c r="AC7" s="9" t="s">
        <v>7</v>
      </c>
      <c r="AD7" s="12">
        <v>2</v>
      </c>
      <c r="AE7" s="23" t="s">
        <v>8</v>
      </c>
      <c r="AF7" s="680">
        <v>6.7783618868898747</v>
      </c>
      <c r="AG7" s="662">
        <f>INDEX('Калькулятор 24v'!$L$79:$BF$79,MATCH(AB7,'Калькулятор 24v'!$L$70:$BF$70,0))</f>
        <v>1426.6433999999999</v>
      </c>
      <c r="AH7" s="27">
        <v>30411.211525859151</v>
      </c>
      <c r="AI7" s="27">
        <v>7782.818315589745</v>
      </c>
      <c r="AJ7" s="20">
        <f t="shared" si="3"/>
        <v>38194.029841448893</v>
      </c>
      <c r="AK7" s="8" t="str">
        <f t="shared" si="4"/>
        <v>Wtherm</v>
      </c>
      <c r="AL7" s="9" t="s">
        <v>7</v>
      </c>
      <c r="AM7" s="25" t="s">
        <v>80</v>
      </c>
      <c r="AN7" s="9" t="s">
        <v>7</v>
      </c>
      <c r="AO7" s="9">
        <v>110</v>
      </c>
      <c r="AP7" s="9" t="s">
        <v>7</v>
      </c>
      <c r="AQ7" s="9">
        <v>240</v>
      </c>
      <c r="AR7" s="9" t="s">
        <v>7</v>
      </c>
      <c r="AS7" s="11">
        <v>850</v>
      </c>
      <c r="AT7" s="9" t="s">
        <v>7</v>
      </c>
      <c r="AU7" s="12">
        <v>2</v>
      </c>
      <c r="AV7" s="23" t="s">
        <v>8</v>
      </c>
      <c r="AW7" s="680">
        <v>7.1102171828898735</v>
      </c>
      <c r="AX7" s="662">
        <f>INDEX('Калькулятор 24v'!$L$85:$BF$85,MATCH(AS7,'Калькулятор 24v'!$L$70:$BF$70,0))</f>
        <v>1437.4976184347997</v>
      </c>
      <c r="AY7" s="27">
        <v>30858.791807521331</v>
      </c>
      <c r="AZ7" s="27">
        <v>7782.818315589745</v>
      </c>
      <c r="BA7" s="20">
        <f t="shared" si="5"/>
        <v>38641.610123111073</v>
      </c>
      <c r="BB7" s="8" t="str">
        <f t="shared" si="6"/>
        <v>Wtherm</v>
      </c>
      <c r="BC7" s="9" t="s">
        <v>7</v>
      </c>
      <c r="BD7" s="25" t="s">
        <v>80</v>
      </c>
      <c r="BE7" s="9" t="s">
        <v>7</v>
      </c>
      <c r="BF7" s="9">
        <v>140</v>
      </c>
      <c r="BG7" s="9" t="s">
        <v>7</v>
      </c>
      <c r="BH7" s="9">
        <v>240</v>
      </c>
      <c r="BI7" s="9" t="s">
        <v>7</v>
      </c>
      <c r="BJ7" s="11">
        <v>850</v>
      </c>
      <c r="BK7" s="9" t="s">
        <v>7</v>
      </c>
      <c r="BL7" s="9">
        <v>4</v>
      </c>
      <c r="BM7" s="24" t="s">
        <v>9</v>
      </c>
      <c r="BN7" s="680">
        <v>8.3302836658392359</v>
      </c>
      <c r="BO7" s="662">
        <f>INDEX('Калькулятор 24v'!$L$91:$BF$91,MATCH(BJ7,'Калькулятор 24v'!$L$70:$BF$70,0))</f>
        <v>1937.3619849999998</v>
      </c>
      <c r="BP7" s="27">
        <v>34772.991999897204</v>
      </c>
      <c r="BQ7" s="27">
        <v>7782.818315589745</v>
      </c>
      <c r="BR7" s="20">
        <f t="shared" si="7"/>
        <v>42555.810315486946</v>
      </c>
      <c r="BS7" s="8" t="str">
        <f t="shared" si="8"/>
        <v>Wtherm</v>
      </c>
      <c r="BT7" s="9" t="s">
        <v>7</v>
      </c>
      <c r="BU7" s="25" t="s">
        <v>80</v>
      </c>
      <c r="BV7" s="9" t="s">
        <v>7</v>
      </c>
      <c r="BW7" s="9">
        <v>180</v>
      </c>
      <c r="BX7" s="9" t="s">
        <v>7</v>
      </c>
      <c r="BY7" s="9">
        <v>240</v>
      </c>
      <c r="BZ7" s="9" t="s">
        <v>7</v>
      </c>
      <c r="CA7" s="11">
        <v>850</v>
      </c>
      <c r="CB7" s="9" t="s">
        <v>7</v>
      </c>
      <c r="CC7" s="9">
        <v>4</v>
      </c>
      <c r="CD7" s="24" t="s">
        <v>9</v>
      </c>
      <c r="CE7" s="680">
        <v>8.9939942578392369</v>
      </c>
      <c r="CF7" s="662">
        <f>INDEX('Калькулятор 24v'!$L$103:$BF$103,MATCH(CA7,'Калькулятор 24v'!$L$70:$BF$70,0))</f>
        <v>2218.4300450000028</v>
      </c>
      <c r="CG7" s="27">
        <v>35637.965063221571</v>
      </c>
      <c r="CH7" s="27">
        <v>7782.818315589745</v>
      </c>
      <c r="CI7" s="20">
        <f t="shared" si="9"/>
        <v>43420.783378811313</v>
      </c>
    </row>
    <row r="8" spans="2:87" ht="16.5" thickBot="1" x14ac:dyDescent="0.3">
      <c r="B8" s="846"/>
      <c r="C8" s="8" t="str">
        <f t="shared" si="0"/>
        <v>Wtherm</v>
      </c>
      <c r="D8" s="9" t="s">
        <v>7</v>
      </c>
      <c r="E8" s="25" t="s">
        <v>80</v>
      </c>
      <c r="F8" s="9" t="s">
        <v>7</v>
      </c>
      <c r="G8" s="9">
        <v>75</v>
      </c>
      <c r="H8" s="9" t="s">
        <v>7</v>
      </c>
      <c r="I8" s="9">
        <v>240</v>
      </c>
      <c r="J8" s="9" t="s">
        <v>7</v>
      </c>
      <c r="K8" s="11">
        <v>900</v>
      </c>
      <c r="L8" s="9" t="s">
        <v>7</v>
      </c>
      <c r="M8" s="12">
        <v>2</v>
      </c>
      <c r="N8" s="55" t="s">
        <v>8</v>
      </c>
      <c r="O8" s="680">
        <v>6.8201001299370949</v>
      </c>
      <c r="P8" s="662">
        <f>INDEX('Калькулятор 24v'!$L$73:$BF$73,MATCH(K8,'Калькулятор 24v'!$L$70:$BF$70,0))</f>
        <v>1446.534089</v>
      </c>
      <c r="Q8" s="27">
        <v>32297.617622805097</v>
      </c>
      <c r="R8" s="27">
        <v>8163.8736581538478</v>
      </c>
      <c r="S8" s="20">
        <f t="shared" si="1"/>
        <v>40461.491280958944</v>
      </c>
      <c r="T8" s="8" t="str">
        <f t="shared" si="2"/>
        <v>Wtherm</v>
      </c>
      <c r="U8" s="9" t="s">
        <v>7</v>
      </c>
      <c r="V8" s="25" t="s">
        <v>80</v>
      </c>
      <c r="W8" s="9" t="s">
        <v>7</v>
      </c>
      <c r="X8" s="9">
        <v>90</v>
      </c>
      <c r="Y8" s="9" t="s">
        <v>7</v>
      </c>
      <c r="Z8" s="9">
        <v>240</v>
      </c>
      <c r="AA8" s="9" t="s">
        <v>7</v>
      </c>
      <c r="AB8" s="11">
        <v>900</v>
      </c>
      <c r="AC8" s="9" t="s">
        <v>7</v>
      </c>
      <c r="AD8" s="12">
        <v>2</v>
      </c>
      <c r="AE8" s="23" t="s">
        <v>8</v>
      </c>
      <c r="AF8" s="680">
        <v>7.0785058019370943</v>
      </c>
      <c r="AG8" s="662">
        <f>INDEX('Калькулятор 24v'!$L$79:$BF$79,MATCH(AB8,'Калькулятор 24v'!$L$70:$BF$70,0))</f>
        <v>1569.3077400000002</v>
      </c>
      <c r="AH8" s="27">
        <v>32622.590274414237</v>
      </c>
      <c r="AI8" s="27">
        <v>8163.8736581538478</v>
      </c>
      <c r="AJ8" s="20">
        <f t="shared" si="3"/>
        <v>40786.463932568084</v>
      </c>
      <c r="AK8" s="8" t="str">
        <f t="shared" si="4"/>
        <v>Wtherm</v>
      </c>
      <c r="AL8" s="9" t="s">
        <v>7</v>
      </c>
      <c r="AM8" s="25" t="s">
        <v>80</v>
      </c>
      <c r="AN8" s="9" t="s">
        <v>7</v>
      </c>
      <c r="AO8" s="9">
        <v>110</v>
      </c>
      <c r="AP8" s="9" t="s">
        <v>7</v>
      </c>
      <c r="AQ8" s="9">
        <v>240</v>
      </c>
      <c r="AR8" s="9" t="s">
        <v>7</v>
      </c>
      <c r="AS8" s="11">
        <v>900</v>
      </c>
      <c r="AT8" s="9" t="s">
        <v>7</v>
      </c>
      <c r="AU8" s="12">
        <v>2</v>
      </c>
      <c r="AV8" s="23" t="s">
        <v>8</v>
      </c>
      <c r="AW8" s="680">
        <v>7.423046697937095</v>
      </c>
      <c r="AX8" s="662">
        <f>INDEX('Калькулятор 24v'!$L$85:$BF$85,MATCH(AS8,'Калькулятор 24v'!$L$70:$BF$70,0))</f>
        <v>1581.2473802782799</v>
      </c>
      <c r="AY8" s="27">
        <v>33086.074643226413</v>
      </c>
      <c r="AZ8" s="27">
        <v>8163.8736581538478</v>
      </c>
      <c r="BA8" s="20">
        <f t="shared" si="5"/>
        <v>41249.94830138026</v>
      </c>
      <c r="BB8" s="8" t="str">
        <f t="shared" si="6"/>
        <v>Wtherm</v>
      </c>
      <c r="BC8" s="9" t="s">
        <v>7</v>
      </c>
      <c r="BD8" s="25" t="s">
        <v>80</v>
      </c>
      <c r="BE8" s="9" t="s">
        <v>7</v>
      </c>
      <c r="BF8" s="9">
        <v>140</v>
      </c>
      <c r="BG8" s="9" t="s">
        <v>7</v>
      </c>
      <c r="BH8" s="9">
        <v>240</v>
      </c>
      <c r="BI8" s="9" t="s">
        <v>7</v>
      </c>
      <c r="BJ8" s="11">
        <v>900</v>
      </c>
      <c r="BK8" s="9" t="s">
        <v>7</v>
      </c>
      <c r="BL8" s="9">
        <v>4</v>
      </c>
      <c r="BM8" s="24" t="s">
        <v>9</v>
      </c>
      <c r="BN8" s="680">
        <v>8.718011754461882</v>
      </c>
      <c r="BO8" s="662">
        <f>INDEX('Калькулятор 24v'!$L$91:$BF$91,MATCH(BJ8,'Калькулятор 24v'!$L$70:$BF$70,0))</f>
        <v>2131.0981835000002</v>
      </c>
      <c r="BP8" s="27">
        <v>37273.220404224034</v>
      </c>
      <c r="BQ8" s="27">
        <v>8163.8736581538478</v>
      </c>
      <c r="BR8" s="20">
        <f t="shared" si="7"/>
        <v>45437.094062377881</v>
      </c>
      <c r="BS8" s="8" t="str">
        <f t="shared" si="8"/>
        <v>Wtherm</v>
      </c>
      <c r="BT8" s="9" t="s">
        <v>7</v>
      </c>
      <c r="BU8" s="25" t="s">
        <v>80</v>
      </c>
      <c r="BV8" s="9" t="s">
        <v>7</v>
      </c>
      <c r="BW8" s="9">
        <v>180</v>
      </c>
      <c r="BX8" s="9" t="s">
        <v>7</v>
      </c>
      <c r="BY8" s="9">
        <v>240</v>
      </c>
      <c r="BZ8" s="9" t="s">
        <v>7</v>
      </c>
      <c r="CA8" s="11">
        <v>900</v>
      </c>
      <c r="CB8" s="9" t="s">
        <v>7</v>
      </c>
      <c r="CC8" s="9">
        <v>4</v>
      </c>
      <c r="CD8" s="24" t="s">
        <v>9</v>
      </c>
      <c r="CE8" s="680">
        <v>9.4070935464618817</v>
      </c>
      <c r="CF8" s="662">
        <f>INDEX('Калькулятор 24v'!$L$103:$BF$103,MATCH(CA8,'Калькулятор 24v'!$L$70:$BF$70,0))</f>
        <v>2440.2730495000033</v>
      </c>
      <c r="CG8" s="27">
        <v>38170.001641848394</v>
      </c>
      <c r="CH8" s="27">
        <v>8163.8736581538478</v>
      </c>
      <c r="CI8" s="20">
        <f t="shared" si="9"/>
        <v>46333.875300002241</v>
      </c>
    </row>
    <row r="9" spans="2:87" ht="16.5" thickBot="1" x14ac:dyDescent="0.3">
      <c r="B9" s="846"/>
      <c r="C9" s="8" t="str">
        <f t="shared" si="0"/>
        <v>Wtherm</v>
      </c>
      <c r="D9" s="9" t="s">
        <v>7</v>
      </c>
      <c r="E9" s="25" t="s">
        <v>80</v>
      </c>
      <c r="F9" s="9" t="s">
        <v>7</v>
      </c>
      <c r="G9" s="9">
        <v>75</v>
      </c>
      <c r="H9" s="9" t="s">
        <v>7</v>
      </c>
      <c r="I9" s="9">
        <v>240</v>
      </c>
      <c r="J9" s="9" t="s">
        <v>7</v>
      </c>
      <c r="K9" s="11">
        <v>950</v>
      </c>
      <c r="L9" s="9" t="s">
        <v>7</v>
      </c>
      <c r="M9" s="12">
        <v>2</v>
      </c>
      <c r="N9" s="55" t="s">
        <v>8</v>
      </c>
      <c r="O9" s="680">
        <v>7.2707298449843165</v>
      </c>
      <c r="P9" s="662">
        <f>INDEX('Калькулятор 24v'!$L$73:$BF$73,MATCH(K9,'Калькулятор 24v'!$L$70:$BF$70,0))</f>
        <v>1578.0371879999998</v>
      </c>
      <c r="Q9" s="27">
        <v>34479.752755997681</v>
      </c>
      <c r="R9" s="27">
        <v>8544.9290007179516</v>
      </c>
      <c r="S9" s="20">
        <f t="shared" si="1"/>
        <v>43024.681756715632</v>
      </c>
      <c r="T9" s="8" t="str">
        <f t="shared" si="2"/>
        <v>Wtherm</v>
      </c>
      <c r="U9" s="9" t="s">
        <v>7</v>
      </c>
      <c r="V9" s="25" t="s">
        <v>80</v>
      </c>
      <c r="W9" s="9" t="s">
        <v>7</v>
      </c>
      <c r="X9" s="9">
        <v>90</v>
      </c>
      <c r="Y9" s="9" t="s">
        <v>7</v>
      </c>
      <c r="Z9" s="9">
        <v>240</v>
      </c>
      <c r="AA9" s="9" t="s">
        <v>7</v>
      </c>
      <c r="AB9" s="11">
        <v>950</v>
      </c>
      <c r="AC9" s="9" t="s">
        <v>7</v>
      </c>
      <c r="AD9" s="12">
        <v>2</v>
      </c>
      <c r="AE9" s="23" t="s">
        <v>8</v>
      </c>
      <c r="AF9" s="680">
        <v>7.538649716984315</v>
      </c>
      <c r="AG9" s="662">
        <f>INDEX('Калькулятор 24v'!$L$79:$BF$79,MATCH(AB9,'Калькулятор 24v'!$L$70:$BF$70,0))</f>
        <v>1711.9720799999998</v>
      </c>
      <c r="AH9" s="27">
        <v>34816.653472969316</v>
      </c>
      <c r="AI9" s="27">
        <v>8544.9290007179516</v>
      </c>
      <c r="AJ9" s="20">
        <f t="shared" si="3"/>
        <v>43361.582473687267</v>
      </c>
      <c r="AK9" s="8" t="str">
        <f t="shared" si="4"/>
        <v>Wtherm</v>
      </c>
      <c r="AL9" s="9" t="s">
        <v>7</v>
      </c>
      <c r="AM9" s="25" t="s">
        <v>80</v>
      </c>
      <c r="AN9" s="9" t="s">
        <v>7</v>
      </c>
      <c r="AO9" s="9">
        <v>110</v>
      </c>
      <c r="AP9" s="9" t="s">
        <v>7</v>
      </c>
      <c r="AQ9" s="9">
        <v>240</v>
      </c>
      <c r="AR9" s="9" t="s">
        <v>7</v>
      </c>
      <c r="AS9" s="11">
        <v>950</v>
      </c>
      <c r="AT9" s="9" t="s">
        <v>7</v>
      </c>
      <c r="AU9" s="12">
        <v>2</v>
      </c>
      <c r="AV9" s="23" t="s">
        <v>8</v>
      </c>
      <c r="AW9" s="680">
        <v>7.8958762129843141</v>
      </c>
      <c r="AX9" s="662">
        <f>INDEX('Калькулятор 24v'!$L$85:$BF$85,MATCH(AS9,'Калькулятор 24v'!$L$70:$BF$70,0))</f>
        <v>1724.9971421217597</v>
      </c>
      <c r="AY9" s="27">
        <v>35296.041928931496</v>
      </c>
      <c r="AZ9" s="27">
        <v>8544.9290007179516</v>
      </c>
      <c r="BA9" s="20">
        <f t="shared" si="5"/>
        <v>43840.970929649447</v>
      </c>
      <c r="BB9" s="8" t="str">
        <f t="shared" si="6"/>
        <v>Wtherm</v>
      </c>
      <c r="BC9" s="9" t="s">
        <v>7</v>
      </c>
      <c r="BD9" s="25" t="s">
        <v>80</v>
      </c>
      <c r="BE9" s="9" t="s">
        <v>7</v>
      </c>
      <c r="BF9" s="9">
        <v>140</v>
      </c>
      <c r="BG9" s="9" t="s">
        <v>7</v>
      </c>
      <c r="BH9" s="9">
        <v>240</v>
      </c>
      <c r="BI9" s="9" t="s">
        <v>7</v>
      </c>
      <c r="BJ9" s="11">
        <v>950</v>
      </c>
      <c r="BK9" s="9" t="s">
        <v>7</v>
      </c>
      <c r="BL9" s="9">
        <v>4</v>
      </c>
      <c r="BM9" s="24" t="s">
        <v>9</v>
      </c>
      <c r="BN9" s="680">
        <v>9.2657398430845284</v>
      </c>
      <c r="BO9" s="662">
        <f>INDEX('Калькулятор 24v'!$L$91:$BF$91,MATCH(BJ9,'Калькулятор 24v'!$L$70:$BF$70,0))</f>
        <v>2324.834382</v>
      </c>
      <c r="BP9" s="27">
        <v>39756.133258550857</v>
      </c>
      <c r="BQ9" s="27">
        <v>8544.9290007179516</v>
      </c>
      <c r="BR9" s="20">
        <f t="shared" si="7"/>
        <v>48301.062259268809</v>
      </c>
      <c r="BS9" s="8" t="str">
        <f t="shared" si="8"/>
        <v>Wtherm</v>
      </c>
      <c r="BT9" s="9" t="s">
        <v>7</v>
      </c>
      <c r="BU9" s="25" t="s">
        <v>80</v>
      </c>
      <c r="BV9" s="9" t="s">
        <v>7</v>
      </c>
      <c r="BW9" s="9">
        <v>180</v>
      </c>
      <c r="BX9" s="9" t="s">
        <v>7</v>
      </c>
      <c r="BY9" s="9">
        <v>240</v>
      </c>
      <c r="BZ9" s="9" t="s">
        <v>7</v>
      </c>
      <c r="CA9" s="11">
        <v>950</v>
      </c>
      <c r="CB9" s="9" t="s">
        <v>7</v>
      </c>
      <c r="CC9" s="9">
        <v>4</v>
      </c>
      <c r="CD9" s="24" t="s">
        <v>9</v>
      </c>
      <c r="CE9" s="680">
        <v>9.9801928350845284</v>
      </c>
      <c r="CF9" s="662">
        <f>INDEX('Калькулятор 24v'!$L$103:$BF$103,MATCH(CA9,'Калькулятор 24v'!$L$70:$BF$70,0))</f>
        <v>2662.1160540000033</v>
      </c>
      <c r="CG9" s="27">
        <v>40684.722670475225</v>
      </c>
      <c r="CH9" s="27">
        <v>8544.9290007179516</v>
      </c>
      <c r="CI9" s="20">
        <f t="shared" si="9"/>
        <v>49229.651671193176</v>
      </c>
    </row>
    <row r="10" spans="2:87" ht="16.5" thickBot="1" x14ac:dyDescent="0.3">
      <c r="B10" s="846"/>
      <c r="C10" s="8" t="str">
        <f t="shared" si="0"/>
        <v>Wtherm</v>
      </c>
      <c r="D10" s="9" t="s">
        <v>7</v>
      </c>
      <c r="E10" s="25" t="s">
        <v>80</v>
      </c>
      <c r="F10" s="9" t="s">
        <v>7</v>
      </c>
      <c r="G10" s="9">
        <v>75</v>
      </c>
      <c r="H10" s="9" t="s">
        <v>7</v>
      </c>
      <c r="I10" s="9">
        <v>240</v>
      </c>
      <c r="J10" s="9" t="s">
        <v>7</v>
      </c>
      <c r="K10" s="11">
        <v>1000</v>
      </c>
      <c r="L10" s="9" t="s">
        <v>7</v>
      </c>
      <c r="M10" s="12">
        <v>2</v>
      </c>
      <c r="N10" s="55" t="s">
        <v>8</v>
      </c>
      <c r="O10" s="680">
        <v>7.5924675600315359</v>
      </c>
      <c r="P10" s="662">
        <f>INDEX('Калькулятор 24v'!$L$73:$BF$73,MATCH(K10,'Калькулятор 24v'!$L$70:$BF$70,0))</f>
        <v>1709.5402869999998</v>
      </c>
      <c r="Q10" s="27">
        <v>36757.713019190254</v>
      </c>
      <c r="R10" s="27">
        <v>9155.9843432820508</v>
      </c>
      <c r="S10" s="20">
        <f t="shared" si="1"/>
        <v>45913.697362472303</v>
      </c>
      <c r="T10" s="8" t="str">
        <f t="shared" si="2"/>
        <v>Wtherm</v>
      </c>
      <c r="U10" s="9" t="s">
        <v>7</v>
      </c>
      <c r="V10" s="25" t="s">
        <v>80</v>
      </c>
      <c r="W10" s="9" t="s">
        <v>7</v>
      </c>
      <c r="X10" s="9">
        <v>90</v>
      </c>
      <c r="Y10" s="9" t="s">
        <v>7</v>
      </c>
      <c r="Z10" s="9">
        <v>240</v>
      </c>
      <c r="AA10" s="9" t="s">
        <v>7</v>
      </c>
      <c r="AB10" s="11">
        <v>1000</v>
      </c>
      <c r="AC10" s="9" t="s">
        <v>7</v>
      </c>
      <c r="AD10" s="12">
        <v>2</v>
      </c>
      <c r="AE10" s="23" t="s">
        <v>8</v>
      </c>
      <c r="AF10" s="680">
        <v>7.8699016320315351</v>
      </c>
      <c r="AG10" s="662">
        <f>INDEX('Калькулятор 24v'!$L$79:$BF$79,MATCH(AB10,'Калькулятор 24v'!$L$70:$BF$70,0))</f>
        <v>1854.63642</v>
      </c>
      <c r="AH10" s="27">
        <v>37106.901981524388</v>
      </c>
      <c r="AI10" s="27">
        <v>9155.9843432820508</v>
      </c>
      <c r="AJ10" s="20">
        <f t="shared" si="3"/>
        <v>46262.886324806437</v>
      </c>
      <c r="AK10" s="8" t="str">
        <f t="shared" si="4"/>
        <v>Wtherm</v>
      </c>
      <c r="AL10" s="9" t="s">
        <v>7</v>
      </c>
      <c r="AM10" s="25" t="s">
        <v>80</v>
      </c>
      <c r="AN10" s="9" t="s">
        <v>7</v>
      </c>
      <c r="AO10" s="9">
        <v>110</v>
      </c>
      <c r="AP10" s="9" t="s">
        <v>7</v>
      </c>
      <c r="AQ10" s="9">
        <v>240</v>
      </c>
      <c r="AR10" s="9" t="s">
        <v>7</v>
      </c>
      <c r="AS10" s="11">
        <v>1000</v>
      </c>
      <c r="AT10" s="9" t="s">
        <v>7</v>
      </c>
      <c r="AU10" s="12">
        <v>2</v>
      </c>
      <c r="AV10" s="23" t="s">
        <v>8</v>
      </c>
      <c r="AW10" s="680">
        <v>8.2398137280315353</v>
      </c>
      <c r="AX10" s="662">
        <f>INDEX('Калькулятор 24v'!$L$85:$BF$85,MATCH(AS10,'Калькулятор 24v'!$L$70:$BF$70,0))</f>
        <v>1868.7469039652399</v>
      </c>
      <c r="AY10" s="27">
        <v>37602.674764636577</v>
      </c>
      <c r="AZ10" s="27">
        <v>9155.9843432820508</v>
      </c>
      <c r="BA10" s="20">
        <f t="shared" si="5"/>
        <v>46758.659107918626</v>
      </c>
      <c r="BB10" s="8" t="str">
        <f t="shared" si="6"/>
        <v>Wtherm</v>
      </c>
      <c r="BC10" s="9" t="s">
        <v>7</v>
      </c>
      <c r="BD10" s="25" t="s">
        <v>80</v>
      </c>
      <c r="BE10" s="9" t="s">
        <v>7</v>
      </c>
      <c r="BF10" s="9">
        <v>140</v>
      </c>
      <c r="BG10" s="9" t="s">
        <v>7</v>
      </c>
      <c r="BH10" s="9">
        <v>240</v>
      </c>
      <c r="BI10" s="9" t="s">
        <v>7</v>
      </c>
      <c r="BJ10" s="11">
        <v>1000</v>
      </c>
      <c r="BK10" s="9" t="s">
        <v>7</v>
      </c>
      <c r="BL10" s="9">
        <v>4</v>
      </c>
      <c r="BM10" s="24" t="s">
        <v>9</v>
      </c>
      <c r="BN10" s="680">
        <v>9.6845759317071725</v>
      </c>
      <c r="BO10" s="662">
        <f>INDEX('Калькулятор 24v'!$L$91:$BF$91,MATCH(BJ10,'Калькулятор 24v'!$L$70:$BF$70,0))</f>
        <v>2518.5705804999998</v>
      </c>
      <c r="BP10" s="27">
        <v>42336.432022877671</v>
      </c>
      <c r="BQ10" s="27">
        <v>9155.9843432820508</v>
      </c>
      <c r="BR10" s="20">
        <f t="shared" si="7"/>
        <v>51492.416366159719</v>
      </c>
      <c r="BS10" s="8" t="str">
        <f t="shared" si="8"/>
        <v>Wtherm</v>
      </c>
      <c r="BT10" s="9" t="s">
        <v>7</v>
      </c>
      <c r="BU10" s="25" t="s">
        <v>80</v>
      </c>
      <c r="BV10" s="9" t="s">
        <v>7</v>
      </c>
      <c r="BW10" s="9">
        <v>180</v>
      </c>
      <c r="BX10" s="9" t="s">
        <v>7</v>
      </c>
      <c r="BY10" s="9">
        <v>240</v>
      </c>
      <c r="BZ10" s="9" t="s">
        <v>7</v>
      </c>
      <c r="CA10" s="11">
        <v>1000</v>
      </c>
      <c r="CB10" s="9" t="s">
        <v>7</v>
      </c>
      <c r="CC10" s="9">
        <v>4</v>
      </c>
      <c r="CD10" s="24" t="s">
        <v>9</v>
      </c>
      <c r="CE10" s="680">
        <v>10.424400123707173</v>
      </c>
      <c r="CF10" s="662">
        <f>INDEX('Калькулятор 24v'!$L$103:$BF$103,MATCH(CA10,'Калькулятор 24v'!$L$70:$BF$70,0))</f>
        <v>2883.9590585000042</v>
      </c>
      <c r="CG10" s="27">
        <v>43297.79008910204</v>
      </c>
      <c r="CH10" s="27">
        <v>9155.9843432820508</v>
      </c>
      <c r="CI10" s="20">
        <f t="shared" si="9"/>
        <v>52453.774432384089</v>
      </c>
    </row>
    <row r="11" spans="2:87" ht="16.5" thickBot="1" x14ac:dyDescent="0.3">
      <c r="B11" s="846"/>
      <c r="C11" s="8" t="str">
        <f t="shared" si="0"/>
        <v>Wtherm</v>
      </c>
      <c r="D11" s="9" t="s">
        <v>7</v>
      </c>
      <c r="E11" s="25" t="s">
        <v>80</v>
      </c>
      <c r="F11" s="9" t="s">
        <v>7</v>
      </c>
      <c r="G11" s="9">
        <v>75</v>
      </c>
      <c r="H11" s="9" t="s">
        <v>7</v>
      </c>
      <c r="I11" s="9">
        <v>240</v>
      </c>
      <c r="J11" s="9" t="s">
        <v>7</v>
      </c>
      <c r="K11" s="11">
        <v>1050</v>
      </c>
      <c r="L11" s="9" t="s">
        <v>7</v>
      </c>
      <c r="M11" s="12">
        <v>2</v>
      </c>
      <c r="N11" s="55" t="s">
        <v>8</v>
      </c>
      <c r="O11" s="680">
        <v>7.8830972750787556</v>
      </c>
      <c r="P11" s="662">
        <f>INDEX('Калькулятор 24v'!$L$73:$BF$73,MATCH(K11,'Калькулятор 24v'!$L$70:$BF$70,0))</f>
        <v>1841.0433859999996</v>
      </c>
      <c r="Q11" s="27">
        <v>39009.80725238283</v>
      </c>
      <c r="R11" s="27">
        <v>9537.0396858461554</v>
      </c>
      <c r="S11" s="20">
        <f t="shared" si="1"/>
        <v>48546.846938228984</v>
      </c>
      <c r="T11" s="8" t="str">
        <f t="shared" si="2"/>
        <v>Wtherm</v>
      </c>
      <c r="U11" s="9" t="s">
        <v>7</v>
      </c>
      <c r="V11" s="25" t="s">
        <v>80</v>
      </c>
      <c r="W11" s="9" t="s">
        <v>7</v>
      </c>
      <c r="X11" s="9">
        <v>90</v>
      </c>
      <c r="Y11" s="9" t="s">
        <v>7</v>
      </c>
      <c r="Z11" s="9">
        <v>240</v>
      </c>
      <c r="AA11" s="9" t="s">
        <v>7</v>
      </c>
      <c r="AB11" s="11">
        <v>1050</v>
      </c>
      <c r="AC11" s="9" t="s">
        <v>7</v>
      </c>
      <c r="AD11" s="12">
        <v>2</v>
      </c>
      <c r="AE11" s="23" t="s">
        <v>8</v>
      </c>
      <c r="AF11" s="680">
        <v>8.1700455470787574</v>
      </c>
      <c r="AG11" s="662">
        <f>INDEX('Калькулятор 24v'!$L$79:$BF$79,MATCH(AB11,'Калькулятор 24v'!$L$70:$BF$70,0))</f>
        <v>1997.3007599999996</v>
      </c>
      <c r="AH11" s="27">
        <v>39370.924280079467</v>
      </c>
      <c r="AI11" s="27">
        <v>9537.0396858461554</v>
      </c>
      <c r="AJ11" s="20">
        <f t="shared" si="3"/>
        <v>48907.963965925621</v>
      </c>
      <c r="AK11" s="8" t="str">
        <f t="shared" si="4"/>
        <v>Wtherm</v>
      </c>
      <c r="AL11" s="9" t="s">
        <v>7</v>
      </c>
      <c r="AM11" s="25" t="s">
        <v>80</v>
      </c>
      <c r="AN11" s="9" t="s">
        <v>7</v>
      </c>
      <c r="AO11" s="9">
        <v>110</v>
      </c>
      <c r="AP11" s="9" t="s">
        <v>7</v>
      </c>
      <c r="AQ11" s="9">
        <v>240</v>
      </c>
      <c r="AR11" s="9" t="s">
        <v>7</v>
      </c>
      <c r="AS11" s="11">
        <v>1050</v>
      </c>
      <c r="AT11" s="9" t="s">
        <v>7</v>
      </c>
      <c r="AU11" s="12">
        <v>2</v>
      </c>
      <c r="AV11" s="23" t="s">
        <v>8</v>
      </c>
      <c r="AW11" s="680">
        <v>8.5526432430787551</v>
      </c>
      <c r="AX11" s="662">
        <f>INDEX('Калькулятор 24v'!$L$85:$BF$85,MATCH(AS11,'Калькулятор 24v'!$L$70:$BF$70,0))</f>
        <v>2012.4966658087194</v>
      </c>
      <c r="AY11" s="27">
        <v>39882.601150341645</v>
      </c>
      <c r="AZ11" s="27">
        <v>9537.0396858461554</v>
      </c>
      <c r="BA11" s="20">
        <f t="shared" si="5"/>
        <v>49419.640836187798</v>
      </c>
      <c r="BB11" s="8" t="str">
        <f t="shared" si="6"/>
        <v>Wtherm</v>
      </c>
      <c r="BC11" s="9" t="s">
        <v>7</v>
      </c>
      <c r="BD11" s="25" t="s">
        <v>80</v>
      </c>
      <c r="BE11" s="9" t="s">
        <v>7</v>
      </c>
      <c r="BF11" s="9">
        <v>140</v>
      </c>
      <c r="BG11" s="9" t="s">
        <v>7</v>
      </c>
      <c r="BH11" s="9">
        <v>240</v>
      </c>
      <c r="BI11" s="9" t="s">
        <v>7</v>
      </c>
      <c r="BJ11" s="11">
        <v>1050</v>
      </c>
      <c r="BK11" s="9" t="s">
        <v>7</v>
      </c>
      <c r="BL11" s="9">
        <v>4</v>
      </c>
      <c r="BM11" s="24" t="s">
        <v>9</v>
      </c>
      <c r="BN11" s="680">
        <v>10.072304020329817</v>
      </c>
      <c r="BO11" s="662">
        <f>INDEX('Калькулятор 24v'!$L$91:$BF$91,MATCH(BJ11,'Калькулятор 24v'!$L$70:$BF$70,0))</f>
        <v>2712.3067789999996</v>
      </c>
      <c r="BP11" s="27">
        <v>44889.303977204487</v>
      </c>
      <c r="BQ11" s="27">
        <v>9537.0396858461554</v>
      </c>
      <c r="BR11" s="20">
        <f t="shared" si="7"/>
        <v>54426.34366305064</v>
      </c>
      <c r="BS11" s="8" t="str">
        <f t="shared" si="8"/>
        <v>Wtherm</v>
      </c>
      <c r="BT11" s="9" t="s">
        <v>7</v>
      </c>
      <c r="BU11" s="25" t="s">
        <v>80</v>
      </c>
      <c r="BV11" s="9" t="s">
        <v>7</v>
      </c>
      <c r="BW11" s="9">
        <v>180</v>
      </c>
      <c r="BX11" s="9" t="s">
        <v>7</v>
      </c>
      <c r="BY11" s="9">
        <v>240</v>
      </c>
      <c r="BZ11" s="9" t="s">
        <v>7</v>
      </c>
      <c r="CA11" s="11">
        <v>1050</v>
      </c>
      <c r="CB11" s="9" t="s">
        <v>7</v>
      </c>
      <c r="CC11" s="9">
        <v>4</v>
      </c>
      <c r="CD11" s="24" t="s">
        <v>9</v>
      </c>
      <c r="CE11" s="680">
        <v>10.837499412329819</v>
      </c>
      <c r="CF11" s="662">
        <f>INDEX('Калькулятор 24v'!$L$103:$BF$103,MATCH(CA11,'Калькулятор 24v'!$L$70:$BF$70,0))</f>
        <v>3105.8020630000042</v>
      </c>
      <c r="CG11" s="27">
        <v>45882.470217728856</v>
      </c>
      <c r="CH11" s="27">
        <v>9537.0396858461554</v>
      </c>
      <c r="CI11" s="20">
        <f t="shared" si="9"/>
        <v>55419.50990357501</v>
      </c>
    </row>
    <row r="12" spans="2:87" ht="16.5" thickBot="1" x14ac:dyDescent="0.3">
      <c r="B12" s="846"/>
      <c r="C12" s="8" t="str">
        <f t="shared" si="0"/>
        <v>Wtherm</v>
      </c>
      <c r="D12" s="12" t="s">
        <v>7</v>
      </c>
      <c r="E12" s="25" t="s">
        <v>80</v>
      </c>
      <c r="F12" s="12" t="s">
        <v>7</v>
      </c>
      <c r="G12" s="9">
        <v>75</v>
      </c>
      <c r="H12" s="12" t="s">
        <v>7</v>
      </c>
      <c r="I12" s="9">
        <v>240</v>
      </c>
      <c r="J12" s="12" t="s">
        <v>7</v>
      </c>
      <c r="K12" s="11">
        <v>1100</v>
      </c>
      <c r="L12" s="12" t="s">
        <v>7</v>
      </c>
      <c r="M12" s="12">
        <v>2</v>
      </c>
      <c r="N12" s="55" t="s">
        <v>8</v>
      </c>
      <c r="O12" s="680">
        <v>8.5107269901259759</v>
      </c>
      <c r="P12" s="662">
        <f>INDEX('Калькулятор 24v'!$L$73:$BF$73,MATCH(K12,'Калькулятор 24v'!$L$70:$BF$70,0))</f>
        <v>1972.5464849999996</v>
      </c>
      <c r="Q12" s="27">
        <v>41243.599235575413</v>
      </c>
      <c r="R12" s="27">
        <v>9918.0950284102582</v>
      </c>
      <c r="S12" s="20">
        <f t="shared" si="1"/>
        <v>51161.694263985672</v>
      </c>
      <c r="T12" s="8" t="str">
        <f t="shared" si="2"/>
        <v>Wtherm</v>
      </c>
      <c r="U12" s="12" t="s">
        <v>7</v>
      </c>
      <c r="V12" s="25" t="s">
        <v>80</v>
      </c>
      <c r="W12" s="12" t="s">
        <v>7</v>
      </c>
      <c r="X12" s="9">
        <v>90</v>
      </c>
      <c r="Y12" s="12" t="s">
        <v>7</v>
      </c>
      <c r="Z12" s="9">
        <v>240</v>
      </c>
      <c r="AA12" s="12" t="s">
        <v>7</v>
      </c>
      <c r="AB12" s="11">
        <v>1100</v>
      </c>
      <c r="AC12" s="12" t="s">
        <v>7</v>
      </c>
      <c r="AD12" s="12">
        <v>2</v>
      </c>
      <c r="AE12" s="23" t="s">
        <v>8</v>
      </c>
      <c r="AF12" s="680">
        <v>8.8071894621259759</v>
      </c>
      <c r="AG12" s="662">
        <f>INDEX('Калькулятор 24v'!$L$79:$BF$79,MATCH(AB12,'Калькулятор 24v'!$L$70:$BF$70,0))</f>
        <v>2139.9650999999999</v>
      </c>
      <c r="AH12" s="27">
        <v>41616.644328634546</v>
      </c>
      <c r="AI12" s="27">
        <v>9918.0950284102582</v>
      </c>
      <c r="AJ12" s="20">
        <f t="shared" si="3"/>
        <v>51534.739357044804</v>
      </c>
      <c r="AK12" s="8" t="str">
        <f t="shared" si="4"/>
        <v>Wtherm</v>
      </c>
      <c r="AL12" s="12" t="s">
        <v>7</v>
      </c>
      <c r="AM12" s="25" t="s">
        <v>80</v>
      </c>
      <c r="AN12" s="12" t="s">
        <v>7</v>
      </c>
      <c r="AO12" s="9">
        <v>110</v>
      </c>
      <c r="AP12" s="12" t="s">
        <v>7</v>
      </c>
      <c r="AQ12" s="9">
        <v>240</v>
      </c>
      <c r="AR12" s="12" t="s">
        <v>7</v>
      </c>
      <c r="AS12" s="11">
        <v>1100</v>
      </c>
      <c r="AT12" s="12" t="s">
        <v>7</v>
      </c>
      <c r="AU12" s="12">
        <v>2</v>
      </c>
      <c r="AV12" s="23" t="s">
        <v>8</v>
      </c>
      <c r="AW12" s="680">
        <v>9.2024727581259747</v>
      </c>
      <c r="AX12" s="662">
        <f>INDEX('Калькулятор 24v'!$L$85:$BF$85,MATCH(AS12,'Калькулятор 24v'!$L$70:$BF$70,0))</f>
        <v>2156.2464276521996</v>
      </c>
      <c r="AY12" s="27">
        <v>42144.225286046727</v>
      </c>
      <c r="AZ12" s="27">
        <v>9918.0950284102582</v>
      </c>
      <c r="BA12" s="20">
        <f t="shared" si="5"/>
        <v>52062.320314456985</v>
      </c>
      <c r="BB12" s="8" t="str">
        <f t="shared" si="6"/>
        <v>Wtherm</v>
      </c>
      <c r="BC12" s="12" t="s">
        <v>7</v>
      </c>
      <c r="BD12" s="25" t="s">
        <v>80</v>
      </c>
      <c r="BE12" s="12" t="s">
        <v>7</v>
      </c>
      <c r="BF12" s="9">
        <v>140</v>
      </c>
      <c r="BG12" s="12" t="s">
        <v>7</v>
      </c>
      <c r="BH12" s="9">
        <v>240</v>
      </c>
      <c r="BI12" s="12" t="s">
        <v>7</v>
      </c>
      <c r="BJ12" s="11">
        <v>1100</v>
      </c>
      <c r="BK12" s="12" t="s">
        <v>7</v>
      </c>
      <c r="BL12" s="9">
        <v>4</v>
      </c>
      <c r="BM12" s="24" t="s">
        <v>9</v>
      </c>
      <c r="BN12" s="680">
        <v>10.797032108952463</v>
      </c>
      <c r="BO12" s="662">
        <f>INDEX('Калькулятор 24v'!$L$91:$BF$91,MATCH(BJ12,'Калькулятор 24v'!$L$70:$BF$70,0))</f>
        <v>2906.0429774999998</v>
      </c>
      <c r="BP12" s="27">
        <v>47423.873681531317</v>
      </c>
      <c r="BQ12" s="27">
        <v>9918.0950284102582</v>
      </c>
      <c r="BR12" s="20">
        <f t="shared" si="7"/>
        <v>57341.968709941575</v>
      </c>
      <c r="BS12" s="8" t="str">
        <f t="shared" si="8"/>
        <v>Wtherm</v>
      </c>
      <c r="BT12" s="12" t="s">
        <v>7</v>
      </c>
      <c r="BU12" s="25" t="s">
        <v>80</v>
      </c>
      <c r="BV12" s="12" t="s">
        <v>7</v>
      </c>
      <c r="BW12" s="9">
        <v>180</v>
      </c>
      <c r="BX12" s="12" t="s">
        <v>7</v>
      </c>
      <c r="BY12" s="9">
        <v>240</v>
      </c>
      <c r="BZ12" s="12" t="s">
        <v>7</v>
      </c>
      <c r="CA12" s="11">
        <v>1100</v>
      </c>
      <c r="CB12" s="12" t="s">
        <v>7</v>
      </c>
      <c r="CC12" s="9">
        <v>4</v>
      </c>
      <c r="CD12" s="24" t="s">
        <v>9</v>
      </c>
      <c r="CE12" s="680">
        <v>11.587598700952464</v>
      </c>
      <c r="CF12" s="662">
        <f>INDEX('Калькулятор 24v'!$L$103:$BF$103,MATCH(CA12,'Калькулятор 24v'!$L$70:$BF$70,0))</f>
        <v>3327.6450675000046</v>
      </c>
      <c r="CG12" s="27">
        <v>48448.848096355679</v>
      </c>
      <c r="CH12" s="27">
        <v>9918.0950284102582</v>
      </c>
      <c r="CI12" s="20">
        <f t="shared" si="9"/>
        <v>58366.943124765938</v>
      </c>
    </row>
    <row r="13" spans="2:87" ht="16.5" thickBot="1" x14ac:dyDescent="0.3">
      <c r="B13" s="846"/>
      <c r="C13" s="8" t="str">
        <f t="shared" si="0"/>
        <v>Wtherm</v>
      </c>
      <c r="D13" s="9" t="s">
        <v>7</v>
      </c>
      <c r="E13" s="25" t="s">
        <v>80</v>
      </c>
      <c r="F13" s="9" t="s">
        <v>7</v>
      </c>
      <c r="G13" s="9">
        <v>75</v>
      </c>
      <c r="H13" s="9" t="s">
        <v>7</v>
      </c>
      <c r="I13" s="9">
        <v>240</v>
      </c>
      <c r="J13" s="9" t="s">
        <v>7</v>
      </c>
      <c r="K13" s="11">
        <v>1150</v>
      </c>
      <c r="L13" s="9" t="s">
        <v>7</v>
      </c>
      <c r="M13" s="12">
        <v>2</v>
      </c>
      <c r="N13" s="55" t="s">
        <v>8</v>
      </c>
      <c r="O13" s="680">
        <v>8.8324647051731962</v>
      </c>
      <c r="P13" s="662">
        <f>INDEX('Калькулятор 24v'!$L$73:$BF$73,MATCH(K13,'Калькулятор 24v'!$L$70:$BF$70,0))</f>
        <v>2104.0495840000003</v>
      </c>
      <c r="Q13" s="27">
        <v>43459.088968767988</v>
      </c>
      <c r="R13" s="27">
        <v>10529.150370974359</v>
      </c>
      <c r="S13" s="20">
        <f t="shared" si="1"/>
        <v>53988.239339742344</v>
      </c>
      <c r="T13" s="8" t="str">
        <f t="shared" si="2"/>
        <v>Wtherm</v>
      </c>
      <c r="U13" s="9" t="s">
        <v>7</v>
      </c>
      <c r="V13" s="25" t="s">
        <v>80</v>
      </c>
      <c r="W13" s="9" t="s">
        <v>7</v>
      </c>
      <c r="X13" s="9">
        <v>90</v>
      </c>
      <c r="Y13" s="9" t="s">
        <v>7</v>
      </c>
      <c r="Z13" s="9">
        <v>240</v>
      </c>
      <c r="AA13" s="9" t="s">
        <v>7</v>
      </c>
      <c r="AB13" s="11">
        <v>1150</v>
      </c>
      <c r="AC13" s="9" t="s">
        <v>7</v>
      </c>
      <c r="AD13" s="12">
        <v>2</v>
      </c>
      <c r="AE13" s="23" t="s">
        <v>8</v>
      </c>
      <c r="AF13" s="680">
        <v>9.1384413771731943</v>
      </c>
      <c r="AG13" s="662">
        <f>INDEX('Калькулятор 24v'!$L$79:$BF$79,MATCH(AB13,'Калькулятор 24v'!$L$70:$BF$70,0))</f>
        <v>2282.6294400000002</v>
      </c>
      <c r="AH13" s="27">
        <v>43844.062127189623</v>
      </c>
      <c r="AI13" s="27">
        <v>10529.150370974359</v>
      </c>
      <c r="AJ13" s="20">
        <f t="shared" si="3"/>
        <v>54373.212498163979</v>
      </c>
      <c r="AK13" s="8" t="str">
        <f t="shared" si="4"/>
        <v>Wtherm</v>
      </c>
      <c r="AL13" s="9" t="s">
        <v>7</v>
      </c>
      <c r="AM13" s="25" t="s">
        <v>80</v>
      </c>
      <c r="AN13" s="9" t="s">
        <v>7</v>
      </c>
      <c r="AO13" s="9">
        <v>110</v>
      </c>
      <c r="AP13" s="9" t="s">
        <v>7</v>
      </c>
      <c r="AQ13" s="9">
        <v>240</v>
      </c>
      <c r="AR13" s="9" t="s">
        <v>7</v>
      </c>
      <c r="AS13" s="11">
        <v>1150</v>
      </c>
      <c r="AT13" s="9" t="s">
        <v>7</v>
      </c>
      <c r="AU13" s="12">
        <v>2</v>
      </c>
      <c r="AV13" s="23" t="s">
        <v>8</v>
      </c>
      <c r="AW13" s="680">
        <v>9.5464102731731941</v>
      </c>
      <c r="AX13" s="662">
        <f>INDEX('Калькулятор 24v'!$L$85:$BF$85,MATCH(AS13,'Калькулятор 24v'!$L$70:$BF$70,0))</f>
        <v>2299.9961894956796</v>
      </c>
      <c r="AY13" s="27">
        <v>44387.547171751808</v>
      </c>
      <c r="AZ13" s="27">
        <v>10529.150370974359</v>
      </c>
      <c r="BA13" s="20">
        <f t="shared" si="5"/>
        <v>54916.697542726164</v>
      </c>
      <c r="BB13" s="8" t="str">
        <f t="shared" si="6"/>
        <v>Wtherm</v>
      </c>
      <c r="BC13" s="9" t="s">
        <v>7</v>
      </c>
      <c r="BD13" s="25" t="s">
        <v>80</v>
      </c>
      <c r="BE13" s="9" t="s">
        <v>7</v>
      </c>
      <c r="BF13" s="9">
        <v>140</v>
      </c>
      <c r="BG13" s="9" t="s">
        <v>7</v>
      </c>
      <c r="BH13" s="9">
        <v>240</v>
      </c>
      <c r="BI13" s="9" t="s">
        <v>7</v>
      </c>
      <c r="BJ13" s="11">
        <v>1150</v>
      </c>
      <c r="BK13" s="9" t="s">
        <v>7</v>
      </c>
      <c r="BL13" s="9">
        <v>4</v>
      </c>
      <c r="BM13" s="24" t="s">
        <v>9</v>
      </c>
      <c r="BN13" s="680">
        <v>11.215868197575109</v>
      </c>
      <c r="BO13" s="662">
        <f>INDEX('Калькулятор 24v'!$L$91:$BF$91,MATCH(BJ13,'Калькулятор 24v'!$L$70:$BF$70,0))</f>
        <v>3099.779176</v>
      </c>
      <c r="BP13" s="27">
        <v>49940.141135858132</v>
      </c>
      <c r="BQ13" s="27">
        <v>10529.150370974359</v>
      </c>
      <c r="BR13" s="20">
        <f t="shared" si="7"/>
        <v>60469.291506832495</v>
      </c>
      <c r="BS13" s="8" t="str">
        <f t="shared" si="8"/>
        <v>Wtherm</v>
      </c>
      <c r="BT13" s="9" t="s">
        <v>7</v>
      </c>
      <c r="BU13" s="25" t="s">
        <v>80</v>
      </c>
      <c r="BV13" s="9" t="s">
        <v>7</v>
      </c>
      <c r="BW13" s="9">
        <v>180</v>
      </c>
      <c r="BX13" s="9" t="s">
        <v>7</v>
      </c>
      <c r="BY13" s="9">
        <v>240</v>
      </c>
      <c r="BZ13" s="9" t="s">
        <v>7</v>
      </c>
      <c r="CA13" s="11">
        <v>1150</v>
      </c>
      <c r="CB13" s="9" t="s">
        <v>7</v>
      </c>
      <c r="CC13" s="9">
        <v>4</v>
      </c>
      <c r="CD13" s="24" t="s">
        <v>9</v>
      </c>
      <c r="CE13" s="680">
        <v>12.031805989575112</v>
      </c>
      <c r="CF13" s="662">
        <f>INDEX('Калькулятор 24v'!$L$103:$BF$103,MATCH(CA13,'Калькулятор 24v'!$L$70:$BF$70,0))</f>
        <v>3549.4880720000046</v>
      </c>
      <c r="CG13" s="27">
        <v>50996.923724982502</v>
      </c>
      <c r="CH13" s="27">
        <v>10529.150370974359</v>
      </c>
      <c r="CI13" s="20">
        <f t="shared" si="9"/>
        <v>61526.074095956865</v>
      </c>
    </row>
    <row r="14" spans="2:87" ht="16.5" thickBot="1" x14ac:dyDescent="0.3">
      <c r="B14" s="846"/>
      <c r="C14" s="8" t="str">
        <f t="shared" si="0"/>
        <v>Wtherm</v>
      </c>
      <c r="D14" s="9" t="s">
        <v>7</v>
      </c>
      <c r="E14" s="25" t="s">
        <v>80</v>
      </c>
      <c r="F14" s="9" t="s">
        <v>7</v>
      </c>
      <c r="G14" s="9">
        <v>75</v>
      </c>
      <c r="H14" s="9" t="s">
        <v>7</v>
      </c>
      <c r="I14" s="9">
        <v>240</v>
      </c>
      <c r="J14" s="9" t="s">
        <v>7</v>
      </c>
      <c r="K14" s="11">
        <v>1200</v>
      </c>
      <c r="L14" s="9" t="s">
        <v>7</v>
      </c>
      <c r="M14" s="12">
        <v>2</v>
      </c>
      <c r="N14" s="55" t="s">
        <v>8</v>
      </c>
      <c r="O14" s="680">
        <v>9.1230944202204149</v>
      </c>
      <c r="P14" s="662">
        <f>INDEX('Калькулятор 24v'!$L$73:$BF$73,MATCH(K14,'Калькулятор 24v'!$L$70:$BF$70,0))</f>
        <v>2235.5526829999999</v>
      </c>
      <c r="Q14" s="27">
        <v>45656.27645196057</v>
      </c>
      <c r="R14" s="27">
        <v>10910.205713538462</v>
      </c>
      <c r="S14" s="20">
        <f t="shared" si="1"/>
        <v>56566.48216549903</v>
      </c>
      <c r="T14" s="8" t="str">
        <f t="shared" si="2"/>
        <v>Wtherm</v>
      </c>
      <c r="U14" s="9" t="s">
        <v>7</v>
      </c>
      <c r="V14" s="25" t="s">
        <v>80</v>
      </c>
      <c r="W14" s="9" t="s">
        <v>7</v>
      </c>
      <c r="X14" s="9">
        <v>90</v>
      </c>
      <c r="Y14" s="9" t="s">
        <v>7</v>
      </c>
      <c r="Z14" s="9">
        <v>240</v>
      </c>
      <c r="AA14" s="9" t="s">
        <v>7</v>
      </c>
      <c r="AB14" s="11">
        <v>1200</v>
      </c>
      <c r="AC14" s="9" t="s">
        <v>7</v>
      </c>
      <c r="AD14" s="12">
        <v>2</v>
      </c>
      <c r="AE14" s="23" t="s">
        <v>8</v>
      </c>
      <c r="AF14" s="680">
        <v>9.4385852922204165</v>
      </c>
      <c r="AG14" s="662">
        <f>INDEX('Калькулятор 24v'!$L$79:$BF$79,MATCH(AB14,'Калькулятор 24v'!$L$70:$BF$70,0))</f>
        <v>2425.2937799999995</v>
      </c>
      <c r="AH14" s="27">
        <v>46053.177675744708</v>
      </c>
      <c r="AI14" s="27">
        <v>10910.205713538462</v>
      </c>
      <c r="AJ14" s="20">
        <f t="shared" si="3"/>
        <v>56963.383389283168</v>
      </c>
      <c r="AK14" s="8" t="str">
        <f t="shared" si="4"/>
        <v>Wtherm</v>
      </c>
      <c r="AL14" s="9" t="s">
        <v>7</v>
      </c>
      <c r="AM14" s="25" t="s">
        <v>80</v>
      </c>
      <c r="AN14" s="9" t="s">
        <v>7</v>
      </c>
      <c r="AO14" s="9">
        <v>110</v>
      </c>
      <c r="AP14" s="9" t="s">
        <v>7</v>
      </c>
      <c r="AQ14" s="9">
        <v>240</v>
      </c>
      <c r="AR14" s="9" t="s">
        <v>7</v>
      </c>
      <c r="AS14" s="11">
        <v>1200</v>
      </c>
      <c r="AT14" s="9" t="s">
        <v>7</v>
      </c>
      <c r="AU14" s="12">
        <v>2</v>
      </c>
      <c r="AV14" s="23" t="s">
        <v>8</v>
      </c>
      <c r="AW14" s="680">
        <v>9.8592397882204175</v>
      </c>
      <c r="AX14" s="662">
        <f>INDEX('Калькулятор 24v'!$L$85:$BF$85,MATCH(AS14,'Калькулятор 24v'!$L$70:$BF$70,0))</f>
        <v>2443.7459513391595</v>
      </c>
      <c r="AY14" s="27">
        <v>46612.566807456889</v>
      </c>
      <c r="AZ14" s="27">
        <v>10910.205713538462</v>
      </c>
      <c r="BA14" s="20">
        <f t="shared" si="5"/>
        <v>57522.77252099535</v>
      </c>
      <c r="BB14" s="8" t="str">
        <f t="shared" si="6"/>
        <v>Wtherm</v>
      </c>
      <c r="BC14" s="9" t="s">
        <v>7</v>
      </c>
      <c r="BD14" s="25" t="s">
        <v>80</v>
      </c>
      <c r="BE14" s="9" t="s">
        <v>7</v>
      </c>
      <c r="BF14" s="9">
        <v>140</v>
      </c>
      <c r="BG14" s="9" t="s">
        <v>7</v>
      </c>
      <c r="BH14" s="9">
        <v>240</v>
      </c>
      <c r="BI14" s="9" t="s">
        <v>7</v>
      </c>
      <c r="BJ14" s="11">
        <v>1200</v>
      </c>
      <c r="BK14" s="9" t="s">
        <v>7</v>
      </c>
      <c r="BL14" s="9">
        <v>4</v>
      </c>
      <c r="BM14" s="24" t="s">
        <v>9</v>
      </c>
      <c r="BN14" s="680">
        <v>11.603596286197757</v>
      </c>
      <c r="BO14" s="662">
        <f>INDEX('Калькулятор 24v'!$L$91:$BF$91,MATCH(BJ14,'Калькулятор 24v'!$L$70:$BF$70,0))</f>
        <v>3293.5153744999998</v>
      </c>
      <c r="BP14" s="27">
        <v>52438.106340184953</v>
      </c>
      <c r="BQ14" s="27">
        <v>10910.205713538462</v>
      </c>
      <c r="BR14" s="20">
        <f t="shared" si="7"/>
        <v>63348.312053723414</v>
      </c>
      <c r="BS14" s="8" t="str">
        <f t="shared" si="8"/>
        <v>Wtherm</v>
      </c>
      <c r="BT14" s="9" t="s">
        <v>7</v>
      </c>
      <c r="BU14" s="25" t="s">
        <v>80</v>
      </c>
      <c r="BV14" s="9" t="s">
        <v>7</v>
      </c>
      <c r="BW14" s="9">
        <v>180</v>
      </c>
      <c r="BX14" s="9" t="s">
        <v>7</v>
      </c>
      <c r="BY14" s="9">
        <v>240</v>
      </c>
      <c r="BZ14" s="9" t="s">
        <v>7</v>
      </c>
      <c r="CA14" s="11">
        <v>1200</v>
      </c>
      <c r="CB14" s="9" t="s">
        <v>7</v>
      </c>
      <c r="CC14" s="9">
        <v>4</v>
      </c>
      <c r="CD14" s="24" t="s">
        <v>9</v>
      </c>
      <c r="CE14" s="680">
        <v>12.444905278197758</v>
      </c>
      <c r="CF14" s="662">
        <f>INDEX('Калькулятор 24v'!$L$103:$BF$103,MATCH(CA14,'Калькулятор 24v'!$L$70:$BF$70,0))</f>
        <v>3771.3310765000047</v>
      </c>
      <c r="CG14" s="27">
        <v>53526.697103609316</v>
      </c>
      <c r="CH14" s="27">
        <v>10910.205713538462</v>
      </c>
      <c r="CI14" s="20">
        <f t="shared" si="9"/>
        <v>64436.902817147777</v>
      </c>
    </row>
    <row r="15" spans="2:87" ht="16.5" thickBot="1" x14ac:dyDescent="0.3">
      <c r="B15" s="846"/>
      <c r="C15" s="8" t="str">
        <f t="shared" si="0"/>
        <v>Wtherm</v>
      </c>
      <c r="D15" s="9" t="s">
        <v>7</v>
      </c>
      <c r="E15" s="25" t="s">
        <v>80</v>
      </c>
      <c r="F15" s="9" t="s">
        <v>7</v>
      </c>
      <c r="G15" s="9">
        <v>75</v>
      </c>
      <c r="H15" s="9" t="s">
        <v>7</v>
      </c>
      <c r="I15" s="9">
        <v>240</v>
      </c>
      <c r="J15" s="9" t="s">
        <v>7</v>
      </c>
      <c r="K15" s="11">
        <v>1250</v>
      </c>
      <c r="L15" s="9" t="s">
        <v>7</v>
      </c>
      <c r="M15" s="12">
        <v>2</v>
      </c>
      <c r="N15" s="55" t="s">
        <v>8</v>
      </c>
      <c r="O15" s="680">
        <v>9.5737241352676374</v>
      </c>
      <c r="P15" s="662">
        <f>INDEX('Калькулятор 24v'!$L$73:$BF$73,MATCH(K15,'Калькулятор 24v'!$L$70:$BF$70,0))</f>
        <v>2367.0557819999999</v>
      </c>
      <c r="Q15" s="27">
        <v>47835.161685153151</v>
      </c>
      <c r="R15" s="27">
        <v>11291.261056102565</v>
      </c>
      <c r="S15" s="20">
        <f t="shared" si="1"/>
        <v>59126.422741255716</v>
      </c>
      <c r="T15" s="8" t="str">
        <f t="shared" si="2"/>
        <v>Wtherm</v>
      </c>
      <c r="U15" s="9" t="s">
        <v>7</v>
      </c>
      <c r="V15" s="25" t="s">
        <v>80</v>
      </c>
      <c r="W15" s="9" t="s">
        <v>7</v>
      </c>
      <c r="X15" s="9">
        <v>90</v>
      </c>
      <c r="Y15" s="9" t="s">
        <v>7</v>
      </c>
      <c r="Z15" s="9">
        <v>240</v>
      </c>
      <c r="AA15" s="9" t="s">
        <v>7</v>
      </c>
      <c r="AB15" s="11">
        <v>1250</v>
      </c>
      <c r="AC15" s="9" t="s">
        <v>7</v>
      </c>
      <c r="AD15" s="12">
        <v>2</v>
      </c>
      <c r="AE15" s="23" t="s">
        <v>8</v>
      </c>
      <c r="AF15" s="680">
        <v>9.8987292072676354</v>
      </c>
      <c r="AG15" s="662">
        <f>INDEX('Калькулятор 24v'!$L$79:$BF$79,MATCH(AB15,'Калькулятор 24v'!$L$70:$BF$70,0))</f>
        <v>2567.9581199999998</v>
      </c>
      <c r="AH15" s="27">
        <v>48243.990974299784</v>
      </c>
      <c r="AI15" s="27">
        <v>11291.261056102565</v>
      </c>
      <c r="AJ15" s="20">
        <f t="shared" si="3"/>
        <v>59535.252030402349</v>
      </c>
      <c r="AK15" s="8" t="str">
        <f t="shared" si="4"/>
        <v>Wtherm</v>
      </c>
      <c r="AL15" s="9" t="s">
        <v>7</v>
      </c>
      <c r="AM15" s="25" t="s">
        <v>80</v>
      </c>
      <c r="AN15" s="9" t="s">
        <v>7</v>
      </c>
      <c r="AO15" s="9">
        <v>110</v>
      </c>
      <c r="AP15" s="9" t="s">
        <v>7</v>
      </c>
      <c r="AQ15" s="9">
        <v>240</v>
      </c>
      <c r="AR15" s="9" t="s">
        <v>7</v>
      </c>
      <c r="AS15" s="11">
        <v>1250</v>
      </c>
      <c r="AT15" s="9" t="s">
        <v>7</v>
      </c>
      <c r="AU15" s="12">
        <v>2</v>
      </c>
      <c r="AV15" s="23" t="s">
        <v>8</v>
      </c>
      <c r="AW15" s="680">
        <v>10.332069303267637</v>
      </c>
      <c r="AX15" s="662">
        <f>INDEX('Калькулятор 24v'!$L$85:$BF$85,MATCH(AS15,'Калькулятор 24v'!$L$70:$BF$70,0))</f>
        <v>2587.49571318264</v>
      </c>
      <c r="AY15" s="27">
        <v>48819.284193161962</v>
      </c>
      <c r="AZ15" s="27">
        <v>11291.261056102565</v>
      </c>
      <c r="BA15" s="20">
        <f t="shared" si="5"/>
        <v>60110.545249264527</v>
      </c>
      <c r="BB15" s="8" t="str">
        <f t="shared" si="6"/>
        <v>Wtherm</v>
      </c>
      <c r="BC15" s="9" t="s">
        <v>7</v>
      </c>
      <c r="BD15" s="25" t="s">
        <v>80</v>
      </c>
      <c r="BE15" s="9" t="s">
        <v>7</v>
      </c>
      <c r="BF15" s="9">
        <v>140</v>
      </c>
      <c r="BG15" s="9" t="s">
        <v>7</v>
      </c>
      <c r="BH15" s="9">
        <v>240</v>
      </c>
      <c r="BI15" s="9" t="s">
        <v>7</v>
      </c>
      <c r="BJ15" s="11">
        <v>1250</v>
      </c>
      <c r="BK15" s="9" t="s">
        <v>7</v>
      </c>
      <c r="BL15" s="9">
        <v>4</v>
      </c>
      <c r="BM15" s="24" t="s">
        <v>9</v>
      </c>
      <c r="BN15" s="680">
        <v>12.151324374820401</v>
      </c>
      <c r="BO15" s="662">
        <f>INDEX('Калькулятор 24v'!$L$91:$BF$91,MATCH(BJ15,'Калькулятор 24v'!$L$70:$BF$70,0))</f>
        <v>3487.2515729999996</v>
      </c>
      <c r="BP15" s="27">
        <v>54917.769294511774</v>
      </c>
      <c r="BQ15" s="27">
        <v>11291.261056102565</v>
      </c>
      <c r="BR15" s="20">
        <f t="shared" si="7"/>
        <v>66209.030350614339</v>
      </c>
      <c r="BS15" s="8" t="str">
        <f t="shared" si="8"/>
        <v>Wtherm</v>
      </c>
      <c r="BT15" s="9" t="s">
        <v>7</v>
      </c>
      <c r="BU15" s="25" t="s">
        <v>80</v>
      </c>
      <c r="BV15" s="9" t="s">
        <v>7</v>
      </c>
      <c r="BW15" s="9">
        <v>180</v>
      </c>
      <c r="BX15" s="9" t="s">
        <v>7</v>
      </c>
      <c r="BY15" s="9">
        <v>240</v>
      </c>
      <c r="BZ15" s="9" t="s">
        <v>7</v>
      </c>
      <c r="CA15" s="11">
        <v>1250</v>
      </c>
      <c r="CB15" s="9" t="s">
        <v>7</v>
      </c>
      <c r="CC15" s="9">
        <v>4</v>
      </c>
      <c r="CD15" s="24" t="s">
        <v>9</v>
      </c>
      <c r="CE15" s="680">
        <v>13.018004566820402</v>
      </c>
      <c r="CF15" s="662">
        <f>INDEX('Калькулятор 24v'!$L$103:$BF$103,MATCH(CA15,'Калькулятор 24v'!$L$70:$BF$70,0))</f>
        <v>3993.1740810000051</v>
      </c>
      <c r="CG15" s="27">
        <v>56038.16823223613</v>
      </c>
      <c r="CH15" s="27">
        <v>11291.261056102565</v>
      </c>
      <c r="CI15" s="20">
        <f t="shared" si="9"/>
        <v>67329.429288338695</v>
      </c>
    </row>
    <row r="16" spans="2:87" ht="16.5" thickBot="1" x14ac:dyDescent="0.3">
      <c r="B16" s="846"/>
      <c r="C16" s="8" t="str">
        <f t="shared" si="0"/>
        <v>Wtherm</v>
      </c>
      <c r="D16" s="9" t="s">
        <v>7</v>
      </c>
      <c r="E16" s="25" t="s">
        <v>80</v>
      </c>
      <c r="F16" s="9" t="s">
        <v>7</v>
      </c>
      <c r="G16" s="9">
        <v>75</v>
      </c>
      <c r="H16" s="9" t="s">
        <v>7</v>
      </c>
      <c r="I16" s="9">
        <v>240</v>
      </c>
      <c r="J16" s="9" t="s">
        <v>7</v>
      </c>
      <c r="K16" s="11">
        <v>1300</v>
      </c>
      <c r="L16" s="9" t="s">
        <v>7</v>
      </c>
      <c r="M16" s="12">
        <v>2</v>
      </c>
      <c r="N16" s="55" t="s">
        <v>8</v>
      </c>
      <c r="O16" s="680">
        <v>9.8643538503148562</v>
      </c>
      <c r="P16" s="662">
        <f>INDEX('Калькулятор 24v'!$L$73:$BF$73,MATCH(K16,'Калькулятор 24v'!$L$70:$BF$70,0))</f>
        <v>2498.5588809999999</v>
      </c>
      <c r="Q16" s="27">
        <v>49335.552668345728</v>
      </c>
      <c r="R16" s="27">
        <v>11672.316398666666</v>
      </c>
      <c r="S16" s="20">
        <f t="shared" si="1"/>
        <v>61007.869067012391</v>
      </c>
      <c r="T16" s="8" t="str">
        <f t="shared" si="2"/>
        <v>Wtherm</v>
      </c>
      <c r="U16" s="9" t="s">
        <v>7</v>
      </c>
      <c r="V16" s="25" t="s">
        <v>80</v>
      </c>
      <c r="W16" s="9" t="s">
        <v>7</v>
      </c>
      <c r="X16" s="9">
        <v>90</v>
      </c>
      <c r="Y16" s="9" t="s">
        <v>7</v>
      </c>
      <c r="Z16" s="9">
        <v>240</v>
      </c>
      <c r="AA16" s="9" t="s">
        <v>7</v>
      </c>
      <c r="AB16" s="11">
        <v>1300</v>
      </c>
      <c r="AC16" s="9" t="s">
        <v>7</v>
      </c>
      <c r="AD16" s="12">
        <v>2</v>
      </c>
      <c r="AE16" s="23" t="s">
        <v>8</v>
      </c>
      <c r="AF16" s="680">
        <v>10.198873122314858</v>
      </c>
      <c r="AG16" s="662">
        <f>INDEX('Калькулятор 24v'!$L$79:$BF$79,MATCH(AB16,'Калькулятор 24v'!$L$70:$BF$70,0))</f>
        <v>2710.62246</v>
      </c>
      <c r="AH16" s="27">
        <v>49756.310022854865</v>
      </c>
      <c r="AI16" s="27">
        <v>11672.316398666666</v>
      </c>
      <c r="AJ16" s="20">
        <f t="shared" si="3"/>
        <v>61428.626421521534</v>
      </c>
      <c r="AK16" s="8" t="str">
        <f t="shared" si="4"/>
        <v>Wtherm</v>
      </c>
      <c r="AL16" s="9" t="s">
        <v>7</v>
      </c>
      <c r="AM16" s="25" t="s">
        <v>80</v>
      </c>
      <c r="AN16" s="9" t="s">
        <v>7</v>
      </c>
      <c r="AO16" s="9">
        <v>110</v>
      </c>
      <c r="AP16" s="9" t="s">
        <v>7</v>
      </c>
      <c r="AQ16" s="9">
        <v>240</v>
      </c>
      <c r="AR16" s="9" t="s">
        <v>7</v>
      </c>
      <c r="AS16" s="11">
        <v>1300</v>
      </c>
      <c r="AT16" s="9" t="s">
        <v>7</v>
      </c>
      <c r="AU16" s="12">
        <v>2</v>
      </c>
      <c r="AV16" s="23" t="s">
        <v>8</v>
      </c>
      <c r="AW16" s="680">
        <v>10.644898818314857</v>
      </c>
      <c r="AX16" s="662">
        <f>INDEX('Калькулятор 24v'!$L$85:$BF$85,MATCH(AS16,'Калькулятор 24v'!$L$70:$BF$70,0))</f>
        <v>2731.245475026119</v>
      </c>
      <c r="AY16" s="27">
        <v>50347.507328867039</v>
      </c>
      <c r="AZ16" s="27">
        <v>11672.316398666666</v>
      </c>
      <c r="BA16" s="20">
        <f t="shared" si="5"/>
        <v>62019.823727533701</v>
      </c>
      <c r="BB16" s="8" t="str">
        <f t="shared" si="6"/>
        <v>Wtherm</v>
      </c>
      <c r="BC16" s="9" t="s">
        <v>7</v>
      </c>
      <c r="BD16" s="25" t="s">
        <v>80</v>
      </c>
      <c r="BE16" s="9" t="s">
        <v>7</v>
      </c>
      <c r="BF16" s="9">
        <v>140</v>
      </c>
      <c r="BG16" s="9" t="s">
        <v>7</v>
      </c>
      <c r="BH16" s="9">
        <v>240</v>
      </c>
      <c r="BI16" s="9" t="s">
        <v>7</v>
      </c>
      <c r="BJ16" s="11">
        <v>1300</v>
      </c>
      <c r="BK16" s="9" t="s">
        <v>7</v>
      </c>
      <c r="BL16" s="9">
        <v>4</v>
      </c>
      <c r="BM16" s="24" t="s">
        <v>9</v>
      </c>
      <c r="BN16" s="680">
        <v>12.539052463443046</v>
      </c>
      <c r="BO16" s="662">
        <f>INDEX('Калькулятор 24v'!$L$91:$BF$91,MATCH(BJ16,'Калькулятор 24v'!$L$70:$BF$70,0))</f>
        <v>3680.9877714999993</v>
      </c>
      <c r="BP16" s="27">
        <v>56718.937998838592</v>
      </c>
      <c r="BQ16" s="27">
        <v>11672.316398666666</v>
      </c>
      <c r="BR16" s="20">
        <f t="shared" si="7"/>
        <v>68391.254397505254</v>
      </c>
      <c r="BS16" s="8" t="str">
        <f t="shared" si="8"/>
        <v>Wtherm</v>
      </c>
      <c r="BT16" s="9" t="s">
        <v>7</v>
      </c>
      <c r="BU16" s="25" t="s">
        <v>80</v>
      </c>
      <c r="BV16" s="9" t="s">
        <v>7</v>
      </c>
      <c r="BW16" s="9">
        <v>180</v>
      </c>
      <c r="BX16" s="9" t="s">
        <v>7</v>
      </c>
      <c r="BY16" s="9">
        <v>240</v>
      </c>
      <c r="BZ16" s="9" t="s">
        <v>7</v>
      </c>
      <c r="CA16" s="11">
        <v>1300</v>
      </c>
      <c r="CB16" s="9" t="s">
        <v>7</v>
      </c>
      <c r="CC16" s="9">
        <v>4</v>
      </c>
      <c r="CD16" s="24" t="s">
        <v>9</v>
      </c>
      <c r="CE16" s="680">
        <v>13.431103855443048</v>
      </c>
      <c r="CF16" s="662">
        <f>INDEX('Калькулятор 24v'!$L$103:$BF$103,MATCH(CA16,'Калькулятор 24v'!$L$70:$BF$70,0))</f>
        <v>4215.0170855000051</v>
      </c>
      <c r="CG16" s="27">
        <v>57871.145110862955</v>
      </c>
      <c r="CH16" s="27">
        <v>11672.316398666666</v>
      </c>
      <c r="CI16" s="20">
        <f t="shared" si="9"/>
        <v>69543.461509529618</v>
      </c>
    </row>
    <row r="17" spans="2:87" ht="16.5" thickBot="1" x14ac:dyDescent="0.3">
      <c r="B17" s="846"/>
      <c r="C17" s="8" t="str">
        <f t="shared" si="0"/>
        <v>Wtherm</v>
      </c>
      <c r="D17" s="9" t="s">
        <v>7</v>
      </c>
      <c r="E17" s="25" t="s">
        <v>80</v>
      </c>
      <c r="F17" s="9" t="s">
        <v>7</v>
      </c>
      <c r="G17" s="9">
        <v>75</v>
      </c>
      <c r="H17" s="9" t="s">
        <v>7</v>
      </c>
      <c r="I17" s="9">
        <v>240</v>
      </c>
      <c r="J17" s="9" t="s">
        <v>7</v>
      </c>
      <c r="K17" s="11">
        <v>1350</v>
      </c>
      <c r="L17" s="9" t="s">
        <v>7</v>
      </c>
      <c r="M17" s="12">
        <v>2</v>
      </c>
      <c r="N17" s="55" t="s">
        <v>8</v>
      </c>
      <c r="O17" s="680">
        <v>10.050111524042077</v>
      </c>
      <c r="P17" s="662">
        <f>INDEX('Калькулятор 24v'!$L$73:$BF$73,MATCH(K17,'Калькулятор 24v'!$L$70:$BF$70,0))</f>
        <v>2630.0619799999999</v>
      </c>
      <c r="Q17" s="27">
        <v>50964.503963654883</v>
      </c>
      <c r="R17" s="27">
        <v>12283.371741230772</v>
      </c>
      <c r="S17" s="20">
        <f t="shared" si="1"/>
        <v>63247.875704885657</v>
      </c>
      <c r="T17" s="8" t="str">
        <f t="shared" si="2"/>
        <v>Wtherm</v>
      </c>
      <c r="U17" s="9" t="s">
        <v>7</v>
      </c>
      <c r="V17" s="25" t="s">
        <v>80</v>
      </c>
      <c r="W17" s="9" t="s">
        <v>7</v>
      </c>
      <c r="X17" s="9">
        <v>90</v>
      </c>
      <c r="Y17" s="9" t="s">
        <v>7</v>
      </c>
      <c r="Z17" s="9">
        <v>240</v>
      </c>
      <c r="AA17" s="9" t="s">
        <v>7</v>
      </c>
      <c r="AB17" s="11">
        <v>1350</v>
      </c>
      <c r="AC17" s="9" t="s">
        <v>7</v>
      </c>
      <c r="AD17" s="12">
        <v>2</v>
      </c>
      <c r="AE17" s="23" t="s">
        <v>8</v>
      </c>
      <c r="AF17" s="680">
        <v>10.415742230042078</v>
      </c>
      <c r="AG17" s="662">
        <f>INDEX('Калькулятор 24v'!$L$79:$BF$79,MATCH(AB17,'Калькулятор 24v'!$L$70:$BF$70,0))</f>
        <v>2853.2867999999999</v>
      </c>
      <c r="AH17" s="27">
        <v>51424.266091899393</v>
      </c>
      <c r="AI17" s="27">
        <v>12283.371741230772</v>
      </c>
      <c r="AJ17" s="20">
        <f t="shared" si="3"/>
        <v>63707.637833130168</v>
      </c>
      <c r="AK17" s="8" t="str">
        <f t="shared" si="4"/>
        <v>Wtherm</v>
      </c>
      <c r="AL17" s="9" t="s">
        <v>7</v>
      </c>
      <c r="AM17" s="25" t="s">
        <v>80</v>
      </c>
      <c r="AN17" s="9" t="s">
        <v>7</v>
      </c>
      <c r="AO17" s="9">
        <v>110</v>
      </c>
      <c r="AP17" s="9" t="s">
        <v>7</v>
      </c>
      <c r="AQ17" s="9">
        <v>240</v>
      </c>
      <c r="AR17" s="9" t="s">
        <v>7</v>
      </c>
      <c r="AS17" s="11">
        <v>1350</v>
      </c>
      <c r="AT17" s="9" t="s">
        <v>7</v>
      </c>
      <c r="AU17" s="12">
        <v>2</v>
      </c>
      <c r="AV17" s="23" t="s">
        <v>8</v>
      </c>
      <c r="AW17" s="680">
        <v>10.903249838042075</v>
      </c>
      <c r="AX17" s="662">
        <f>INDEX('Калькулятор 24v'!$L$85:$BF$85,MATCH(AS17,'Калькулятор 24v'!$L$70:$BF$70,0))</f>
        <v>2874.9952368695995</v>
      </c>
      <c r="AY17" s="27">
        <v>52067.469762892077</v>
      </c>
      <c r="AZ17" s="27">
        <v>12283.371741230772</v>
      </c>
      <c r="BA17" s="20">
        <f t="shared" si="5"/>
        <v>64350.841504122851</v>
      </c>
      <c r="BB17" s="8" t="str">
        <f t="shared" si="6"/>
        <v>Wtherm</v>
      </c>
      <c r="BC17" s="9" t="s">
        <v>7</v>
      </c>
      <c r="BD17" s="25" t="s">
        <v>80</v>
      </c>
      <c r="BE17" s="9" t="s">
        <v>7</v>
      </c>
      <c r="BF17" s="9">
        <v>140</v>
      </c>
      <c r="BG17" s="9" t="s">
        <v>7</v>
      </c>
      <c r="BH17" s="9">
        <v>240</v>
      </c>
      <c r="BI17" s="9" t="s">
        <v>7</v>
      </c>
      <c r="BJ17" s="11">
        <v>1350</v>
      </c>
      <c r="BK17" s="9" t="s">
        <v>7</v>
      </c>
      <c r="BL17" s="9">
        <v>4</v>
      </c>
      <c r="BM17" s="24" t="s">
        <v>9</v>
      </c>
      <c r="BN17" s="680">
        <v>12.915496524745691</v>
      </c>
      <c r="BO17" s="662">
        <f>INDEX('Калькулятор 24v'!$L$91:$BF$91,MATCH(BJ17,'Калькулятор 24v'!$L$70:$BF$70,0))</f>
        <v>3874.7239699999996</v>
      </c>
      <c r="BP17" s="27">
        <v>58765.99941823112</v>
      </c>
      <c r="BQ17" s="27">
        <v>12283.371741230772</v>
      </c>
      <c r="BR17" s="20">
        <f t="shared" si="7"/>
        <v>71049.371159461894</v>
      </c>
      <c r="BS17" s="8" t="str">
        <f t="shared" si="8"/>
        <v>Wtherm</v>
      </c>
      <c r="BT17" s="9" t="s">
        <v>7</v>
      </c>
      <c r="BU17" s="25" t="s">
        <v>80</v>
      </c>
      <c r="BV17" s="9" t="s">
        <v>7</v>
      </c>
      <c r="BW17" s="9">
        <v>180</v>
      </c>
      <c r="BX17" s="9" t="s">
        <v>7</v>
      </c>
      <c r="BY17" s="9">
        <v>240</v>
      </c>
      <c r="BZ17" s="9" t="s">
        <v>7</v>
      </c>
      <c r="CA17" s="11">
        <v>1350</v>
      </c>
      <c r="CB17" s="9" t="s">
        <v>7</v>
      </c>
      <c r="CC17" s="9">
        <v>4</v>
      </c>
      <c r="CD17" s="24" t="s">
        <v>9</v>
      </c>
      <c r="CE17" s="680">
        <v>13.890511740745694</v>
      </c>
      <c r="CF17" s="662">
        <f>INDEX('Калькулятор 24v'!$L$103:$BF$103,MATCH(CA17,'Калькулятор 24v'!$L$70:$BF$70,0))</f>
        <v>4436.8600900000056</v>
      </c>
      <c r="CG17" s="27">
        <v>60037.313010216487</v>
      </c>
      <c r="CH17" s="27">
        <v>12283.371741230772</v>
      </c>
      <c r="CI17" s="20">
        <f t="shared" si="9"/>
        <v>72320.684751447261</v>
      </c>
    </row>
    <row r="18" spans="2:87" ht="16.5" thickBot="1" x14ac:dyDescent="0.3">
      <c r="B18" s="846"/>
      <c r="C18" s="8" t="str">
        <f t="shared" si="0"/>
        <v>Wtherm</v>
      </c>
      <c r="D18" s="9" t="s">
        <v>7</v>
      </c>
      <c r="E18" s="25" t="s">
        <v>80</v>
      </c>
      <c r="F18" s="9" t="s">
        <v>7</v>
      </c>
      <c r="G18" s="9">
        <v>75</v>
      </c>
      <c r="H18" s="9" t="s">
        <v>7</v>
      </c>
      <c r="I18" s="9">
        <v>240</v>
      </c>
      <c r="J18" s="9" t="s">
        <v>7</v>
      </c>
      <c r="K18" s="11">
        <v>1400</v>
      </c>
      <c r="L18" s="9" t="s">
        <v>7</v>
      </c>
      <c r="M18" s="12">
        <v>2</v>
      </c>
      <c r="N18" s="55" t="s">
        <v>8</v>
      </c>
      <c r="O18" s="680">
        <v>10.340741239089297</v>
      </c>
      <c r="P18" s="662">
        <f>INDEX('Калькулятор 24v'!$L$73:$BF$73,MATCH(K18,'Калькулятор 24v'!$L$70:$BF$70,0))</f>
        <v>2761.565079</v>
      </c>
      <c r="Q18" s="27">
        <v>52440.986446847463</v>
      </c>
      <c r="R18" s="27">
        <v>12664.427083794872</v>
      </c>
      <c r="S18" s="20">
        <f t="shared" si="1"/>
        <v>65105.413530642334</v>
      </c>
      <c r="T18" s="8" t="str">
        <f t="shared" si="2"/>
        <v>Wtherm</v>
      </c>
      <c r="U18" s="9" t="s">
        <v>7</v>
      </c>
      <c r="V18" s="25" t="s">
        <v>80</v>
      </c>
      <c r="W18" s="9" t="s">
        <v>7</v>
      </c>
      <c r="X18" s="9">
        <v>90</v>
      </c>
      <c r="Y18" s="9" t="s">
        <v>7</v>
      </c>
      <c r="Z18" s="9">
        <v>240</v>
      </c>
      <c r="AA18" s="9" t="s">
        <v>7</v>
      </c>
      <c r="AB18" s="11">
        <v>1400</v>
      </c>
      <c r="AC18" s="9" t="s">
        <v>7</v>
      </c>
      <c r="AD18" s="12">
        <v>2</v>
      </c>
      <c r="AE18" s="23" t="s">
        <v>8</v>
      </c>
      <c r="AF18" s="680">
        <v>10.715886145089298</v>
      </c>
      <c r="AG18" s="662">
        <f>INDEX('Калькулятор 24v'!$L$79:$BF$79,MATCH(AB18,'Калькулятор 24v'!$L$70:$BF$70,0))</f>
        <v>2995.9511399999997</v>
      </c>
      <c r="AH18" s="27">
        <v>52912.676640454476</v>
      </c>
      <c r="AI18" s="27">
        <v>12664.427083794872</v>
      </c>
      <c r="AJ18" s="20">
        <f t="shared" si="3"/>
        <v>65577.103724249348</v>
      </c>
      <c r="AK18" s="8" t="str">
        <f t="shared" si="4"/>
        <v>Wtherm</v>
      </c>
      <c r="AL18" s="9" t="s">
        <v>7</v>
      </c>
      <c r="AM18" s="25" t="s">
        <v>80</v>
      </c>
      <c r="AN18" s="9" t="s">
        <v>7</v>
      </c>
      <c r="AO18" s="9">
        <v>110</v>
      </c>
      <c r="AP18" s="9" t="s">
        <v>7</v>
      </c>
      <c r="AQ18" s="9">
        <v>240</v>
      </c>
      <c r="AR18" s="9" t="s">
        <v>7</v>
      </c>
      <c r="AS18" s="11">
        <v>1400</v>
      </c>
      <c r="AT18" s="9" t="s">
        <v>7</v>
      </c>
      <c r="AU18" s="12">
        <v>2</v>
      </c>
      <c r="AV18" s="23" t="s">
        <v>8</v>
      </c>
      <c r="AW18" s="680">
        <v>11.216079353089297</v>
      </c>
      <c r="AX18" s="662">
        <f>INDEX('Калькулятор 24v'!$L$85:$BF$85,MATCH(AS18,'Калькулятор 24v'!$L$70:$BF$70,0))</f>
        <v>3018.7449987130799</v>
      </c>
      <c r="AY18" s="27">
        <v>53571.784398597156</v>
      </c>
      <c r="AZ18" s="27">
        <v>12664.427083794872</v>
      </c>
      <c r="BA18" s="20">
        <f t="shared" si="5"/>
        <v>66236.211482392027</v>
      </c>
      <c r="BB18" s="8" t="str">
        <f t="shared" si="6"/>
        <v>Wtherm</v>
      </c>
      <c r="BC18" s="9" t="s">
        <v>7</v>
      </c>
      <c r="BD18" s="25" t="s">
        <v>80</v>
      </c>
      <c r="BE18" s="9" t="s">
        <v>7</v>
      </c>
      <c r="BF18" s="9">
        <v>140</v>
      </c>
      <c r="BG18" s="9" t="s">
        <v>7</v>
      </c>
      <c r="BH18" s="9">
        <v>240</v>
      </c>
      <c r="BI18" s="9" t="s">
        <v>7</v>
      </c>
      <c r="BJ18" s="11">
        <v>1400</v>
      </c>
      <c r="BK18" s="9" t="s">
        <v>7</v>
      </c>
      <c r="BL18" s="9">
        <v>4</v>
      </c>
      <c r="BM18" s="24" t="s">
        <v>9</v>
      </c>
      <c r="BN18" s="680">
        <v>13.303224613368336</v>
      </c>
      <c r="BO18" s="662">
        <f>INDEX('Калькулятор 24v'!$L$91:$BF$91,MATCH(BJ18,'Калькулятор 24v'!$L$70:$BF$70,0))</f>
        <v>4068.4601684999998</v>
      </c>
      <c r="BP18" s="27">
        <v>60543.259622557933</v>
      </c>
      <c r="BQ18" s="27">
        <v>12664.427083794872</v>
      </c>
      <c r="BR18" s="20">
        <f t="shared" si="7"/>
        <v>73207.686706352804</v>
      </c>
      <c r="BS18" s="8" t="str">
        <f t="shared" si="8"/>
        <v>Wtherm</v>
      </c>
      <c r="BT18" s="9" t="s">
        <v>7</v>
      </c>
      <c r="BU18" s="25" t="s">
        <v>80</v>
      </c>
      <c r="BV18" s="9" t="s">
        <v>7</v>
      </c>
      <c r="BW18" s="9">
        <v>180</v>
      </c>
      <c r="BX18" s="9" t="s">
        <v>7</v>
      </c>
      <c r="BY18" s="9">
        <v>240</v>
      </c>
      <c r="BZ18" s="9" t="s">
        <v>7</v>
      </c>
      <c r="CA18" s="11">
        <v>1400</v>
      </c>
      <c r="CB18" s="9" t="s">
        <v>7</v>
      </c>
      <c r="CC18" s="9">
        <v>4</v>
      </c>
      <c r="CD18" s="24" t="s">
        <v>9</v>
      </c>
      <c r="CE18" s="680">
        <v>14.303611029368341</v>
      </c>
      <c r="CF18" s="662">
        <f>INDEX('Калькулятор 24v'!$L$103:$BF$103,MATCH(CA18,'Калькулятор 24v'!$L$70:$BF$70,0))</f>
        <v>4658.703094500006</v>
      </c>
      <c r="CG18" s="27">
        <v>61846.381388843307</v>
      </c>
      <c r="CH18" s="27">
        <v>12664.427083794872</v>
      </c>
      <c r="CI18" s="20">
        <f t="shared" si="9"/>
        <v>74510.808472638179</v>
      </c>
    </row>
    <row r="19" spans="2:87" ht="16.5" thickBot="1" x14ac:dyDescent="0.3">
      <c r="B19" s="846"/>
      <c r="C19" s="8" t="str">
        <f t="shared" si="0"/>
        <v>Wtherm</v>
      </c>
      <c r="D19" s="9" t="s">
        <v>7</v>
      </c>
      <c r="E19" s="25" t="s">
        <v>80</v>
      </c>
      <c r="F19" s="9" t="s">
        <v>7</v>
      </c>
      <c r="G19" s="9">
        <v>75</v>
      </c>
      <c r="H19" s="9" t="s">
        <v>7</v>
      </c>
      <c r="I19" s="9">
        <v>240</v>
      </c>
      <c r="J19" s="9" t="s">
        <v>7</v>
      </c>
      <c r="K19" s="11">
        <v>1450</v>
      </c>
      <c r="L19" s="9" t="s">
        <v>7</v>
      </c>
      <c r="M19" s="12">
        <v>2</v>
      </c>
      <c r="N19" s="55" t="s">
        <v>8</v>
      </c>
      <c r="O19" s="680">
        <v>10.631370954136516</v>
      </c>
      <c r="P19" s="662">
        <f>INDEX('Калькулятор 24v'!$L$73:$BF$73,MATCH(K19,'Калькулятор 24v'!$L$70:$BF$70,0))</f>
        <v>2893.068178</v>
      </c>
      <c r="Q19" s="27">
        <v>53905.51468004004</v>
      </c>
      <c r="R19" s="27">
        <v>13045.482426358978</v>
      </c>
      <c r="S19" s="20">
        <f t="shared" si="1"/>
        <v>66950.997106399023</v>
      </c>
      <c r="T19" s="8" t="str">
        <f t="shared" si="2"/>
        <v>Wtherm</v>
      </c>
      <c r="U19" s="9" t="s">
        <v>7</v>
      </c>
      <c r="V19" s="25" t="s">
        <v>80</v>
      </c>
      <c r="W19" s="9" t="s">
        <v>7</v>
      </c>
      <c r="X19" s="9">
        <v>90</v>
      </c>
      <c r="Y19" s="9" t="s">
        <v>7</v>
      </c>
      <c r="Z19" s="9">
        <v>240</v>
      </c>
      <c r="AA19" s="9" t="s">
        <v>7</v>
      </c>
      <c r="AB19" s="11">
        <v>1450</v>
      </c>
      <c r="AC19" s="9" t="s">
        <v>7</v>
      </c>
      <c r="AD19" s="12">
        <v>2</v>
      </c>
      <c r="AE19" s="23" t="s">
        <v>8</v>
      </c>
      <c r="AF19" s="680">
        <v>11.016030060136519</v>
      </c>
      <c r="AG19" s="662">
        <f>INDEX('Калькулятор 24v'!$L$79:$BF$79,MATCH(AB19,'Калькулятор 24v'!$L$70:$BF$70,0))</f>
        <v>3138.6154800000004</v>
      </c>
      <c r="AH19" s="27">
        <v>54389.132939009556</v>
      </c>
      <c r="AI19" s="27">
        <v>13045.482426358978</v>
      </c>
      <c r="AJ19" s="20">
        <f t="shared" si="3"/>
        <v>67434.615365368532</v>
      </c>
      <c r="AK19" s="8" t="str">
        <f t="shared" si="4"/>
        <v>Wtherm</v>
      </c>
      <c r="AL19" s="9" t="s">
        <v>7</v>
      </c>
      <c r="AM19" s="25" t="s">
        <v>80</v>
      </c>
      <c r="AN19" s="9" t="s">
        <v>7</v>
      </c>
      <c r="AO19" s="9">
        <v>110</v>
      </c>
      <c r="AP19" s="9" t="s">
        <v>7</v>
      </c>
      <c r="AQ19" s="9">
        <v>240</v>
      </c>
      <c r="AR19" s="9" t="s">
        <v>7</v>
      </c>
      <c r="AS19" s="11">
        <v>1450</v>
      </c>
      <c r="AT19" s="9" t="s">
        <v>7</v>
      </c>
      <c r="AU19" s="12">
        <v>2</v>
      </c>
      <c r="AV19" s="23" t="s">
        <v>8</v>
      </c>
      <c r="AW19" s="680">
        <v>11.528908868136517</v>
      </c>
      <c r="AX19" s="662">
        <f>INDEX('Калькулятор 24v'!$L$85:$BF$85,MATCH(AS19,'Калькулятор 24v'!$L$70:$BF$70,0))</f>
        <v>3162.4947605565599</v>
      </c>
      <c r="AY19" s="27">
        <v>55064.144784302232</v>
      </c>
      <c r="AZ19" s="27">
        <v>13045.482426358978</v>
      </c>
      <c r="BA19" s="20">
        <f t="shared" si="5"/>
        <v>68109.627210661216</v>
      </c>
      <c r="BB19" s="8" t="str">
        <f t="shared" si="6"/>
        <v>Wtherm</v>
      </c>
      <c r="BC19" s="9" t="s">
        <v>7</v>
      </c>
      <c r="BD19" s="25" t="s">
        <v>80</v>
      </c>
      <c r="BE19" s="9" t="s">
        <v>7</v>
      </c>
      <c r="BF19" s="9">
        <v>140</v>
      </c>
      <c r="BG19" s="9" t="s">
        <v>7</v>
      </c>
      <c r="BH19" s="9">
        <v>240</v>
      </c>
      <c r="BI19" s="9" t="s">
        <v>7</v>
      </c>
      <c r="BJ19" s="11">
        <v>1450</v>
      </c>
      <c r="BK19" s="9" t="s">
        <v>7</v>
      </c>
      <c r="BL19" s="9">
        <v>4</v>
      </c>
      <c r="BM19" s="24" t="s">
        <v>9</v>
      </c>
      <c r="BN19" s="680">
        <v>13.690952701990982</v>
      </c>
      <c r="BO19" s="662">
        <f>INDEX('Калькулятор 24v'!$L$91:$BF$91,MATCH(BJ19,'Калькулятор 24v'!$L$70:$BF$70,0))</f>
        <v>4262.1963670000005</v>
      </c>
      <c r="BP19" s="27">
        <v>62308.565576884757</v>
      </c>
      <c r="BQ19" s="27">
        <v>13045.482426358978</v>
      </c>
      <c r="BR19" s="20">
        <f t="shared" si="7"/>
        <v>75354.048003243734</v>
      </c>
      <c r="BS19" s="8" t="str">
        <f t="shared" si="8"/>
        <v>Wtherm</v>
      </c>
      <c r="BT19" s="9" t="s">
        <v>7</v>
      </c>
      <c r="BU19" s="25" t="s">
        <v>80</v>
      </c>
      <c r="BV19" s="9" t="s">
        <v>7</v>
      </c>
      <c r="BW19" s="9">
        <v>180</v>
      </c>
      <c r="BX19" s="9" t="s">
        <v>7</v>
      </c>
      <c r="BY19" s="9">
        <v>240</v>
      </c>
      <c r="BZ19" s="9" t="s">
        <v>7</v>
      </c>
      <c r="CA19" s="11">
        <v>1450</v>
      </c>
      <c r="CB19" s="9" t="s">
        <v>7</v>
      </c>
      <c r="CC19" s="9">
        <v>4</v>
      </c>
      <c r="CD19" s="24" t="s">
        <v>9</v>
      </c>
      <c r="CE19" s="680">
        <v>14.716710317990984</v>
      </c>
      <c r="CF19" s="662">
        <f>INDEX('Калькулятор 24v'!$L$103:$BF$103,MATCH(CA19,'Калькулятор 24v'!$L$70:$BF$70,0))</f>
        <v>4880.5460990000065</v>
      </c>
      <c r="CG19" s="27">
        <v>63643.495517470124</v>
      </c>
      <c r="CH19" s="27">
        <v>13045.482426358978</v>
      </c>
      <c r="CI19" s="20">
        <f t="shared" si="9"/>
        <v>76688.977943829101</v>
      </c>
    </row>
    <row r="20" spans="2:87" ht="16.5" thickBot="1" x14ac:dyDescent="0.3">
      <c r="B20" s="846"/>
      <c r="C20" s="8" t="str">
        <f t="shared" si="0"/>
        <v>Wtherm</v>
      </c>
      <c r="D20" s="9" t="s">
        <v>7</v>
      </c>
      <c r="E20" s="25" t="s">
        <v>80</v>
      </c>
      <c r="F20" s="9" t="s">
        <v>7</v>
      </c>
      <c r="G20" s="9">
        <v>75</v>
      </c>
      <c r="H20" s="9" t="s">
        <v>7</v>
      </c>
      <c r="I20" s="9">
        <v>240</v>
      </c>
      <c r="J20" s="9" t="s">
        <v>7</v>
      </c>
      <c r="K20" s="11">
        <v>1500</v>
      </c>
      <c r="L20" s="9" t="s">
        <v>7</v>
      </c>
      <c r="M20" s="12">
        <v>2</v>
      </c>
      <c r="N20" s="55" t="s">
        <v>8</v>
      </c>
      <c r="O20" s="680">
        <v>10.922000669183737</v>
      </c>
      <c r="P20" s="662">
        <f>INDEX('Калькулятор 24v'!$L$73:$BF$73,MATCH(K20,'Калькулятор 24v'!$L$70:$BF$70,0))</f>
        <v>3024.5712769999996</v>
      </c>
      <c r="Q20" s="27">
        <v>55365.652443232626</v>
      </c>
      <c r="R20" s="27">
        <v>13426.537768923081</v>
      </c>
      <c r="S20" s="20">
        <f t="shared" si="1"/>
        <v>68792.190212155707</v>
      </c>
      <c r="T20" s="8" t="str">
        <f t="shared" si="2"/>
        <v>Wtherm</v>
      </c>
      <c r="U20" s="9" t="s">
        <v>7</v>
      </c>
      <c r="V20" s="25" t="s">
        <v>80</v>
      </c>
      <c r="W20" s="9" t="s">
        <v>7</v>
      </c>
      <c r="X20" s="9">
        <v>90</v>
      </c>
      <c r="Y20" s="9" t="s">
        <v>7</v>
      </c>
      <c r="Z20" s="9">
        <v>240</v>
      </c>
      <c r="AA20" s="9" t="s">
        <v>7</v>
      </c>
      <c r="AB20" s="11">
        <v>1500</v>
      </c>
      <c r="AC20" s="9" t="s">
        <v>7</v>
      </c>
      <c r="AD20" s="12">
        <v>2</v>
      </c>
      <c r="AE20" s="23" t="s">
        <v>8</v>
      </c>
      <c r="AF20" s="680">
        <v>11.316173975183737</v>
      </c>
      <c r="AG20" s="662">
        <f>INDEX('Калькулятор 24v'!$L$79:$BF$79,MATCH(AB20,'Калькулятор 24v'!$L$70:$BF$70,0))</f>
        <v>3281.2798199999997</v>
      </c>
      <c r="AH20" s="27">
        <v>55861.558947564634</v>
      </c>
      <c r="AI20" s="27">
        <v>13426.537768923081</v>
      </c>
      <c r="AJ20" s="20">
        <f t="shared" si="3"/>
        <v>69288.096716487722</v>
      </c>
      <c r="AK20" s="8" t="str">
        <f t="shared" si="4"/>
        <v>Wtherm</v>
      </c>
      <c r="AL20" s="9" t="s">
        <v>7</v>
      </c>
      <c r="AM20" s="25" t="s">
        <v>80</v>
      </c>
      <c r="AN20" s="9" t="s">
        <v>7</v>
      </c>
      <c r="AO20" s="9">
        <v>110</v>
      </c>
      <c r="AP20" s="9" t="s">
        <v>7</v>
      </c>
      <c r="AQ20" s="9">
        <v>240</v>
      </c>
      <c r="AR20" s="9" t="s">
        <v>7</v>
      </c>
      <c r="AS20" s="11">
        <v>1500</v>
      </c>
      <c r="AT20" s="9" t="s">
        <v>7</v>
      </c>
      <c r="AU20" s="12">
        <v>2</v>
      </c>
      <c r="AV20" s="23" t="s">
        <v>8</v>
      </c>
      <c r="AW20" s="680">
        <v>11.841738383183737</v>
      </c>
      <c r="AX20" s="662">
        <f>INDEX('Калькулятор 24v'!$L$85:$BF$85,MATCH(AS20,'Калькулятор 24v'!$L$70:$BF$70,0))</f>
        <v>3306.2445224000389</v>
      </c>
      <c r="AY20" s="27">
        <v>56552.955120007318</v>
      </c>
      <c r="AZ20" s="27">
        <v>13426.537768923081</v>
      </c>
      <c r="BA20" s="20">
        <f t="shared" si="5"/>
        <v>69979.492888930399</v>
      </c>
      <c r="BB20" s="8" t="str">
        <f t="shared" si="6"/>
        <v>Wtherm</v>
      </c>
      <c r="BC20" s="9" t="s">
        <v>7</v>
      </c>
      <c r="BD20" s="25" t="s">
        <v>80</v>
      </c>
      <c r="BE20" s="9" t="s">
        <v>7</v>
      </c>
      <c r="BF20" s="9">
        <v>140</v>
      </c>
      <c r="BG20" s="9" t="s">
        <v>7</v>
      </c>
      <c r="BH20" s="9">
        <v>240</v>
      </c>
      <c r="BI20" s="9" t="s">
        <v>7</v>
      </c>
      <c r="BJ20" s="11">
        <v>1500</v>
      </c>
      <c r="BK20" s="9" t="s">
        <v>7</v>
      </c>
      <c r="BL20" s="9">
        <v>4</v>
      </c>
      <c r="BM20" s="24" t="s">
        <v>9</v>
      </c>
      <c r="BN20" s="680">
        <v>14.07868079061363</v>
      </c>
      <c r="BO20" s="662">
        <f>INDEX('Калькулятор 24v'!$L$91:$BF$91,MATCH(BJ20,'Калькулятор 24v'!$L$70:$BF$70,0))</f>
        <v>4455.9325654999993</v>
      </c>
      <c r="BP20" s="27">
        <v>64071.041841211583</v>
      </c>
      <c r="BQ20" s="27">
        <v>13426.537768923081</v>
      </c>
      <c r="BR20" s="20">
        <f t="shared" si="7"/>
        <v>77497.579610134664</v>
      </c>
      <c r="BS20" s="8" t="str">
        <f t="shared" si="8"/>
        <v>Wtherm</v>
      </c>
      <c r="BT20" s="9" t="s">
        <v>7</v>
      </c>
      <c r="BU20" s="25" t="s">
        <v>80</v>
      </c>
      <c r="BV20" s="9" t="s">
        <v>7</v>
      </c>
      <c r="BW20" s="9">
        <v>180</v>
      </c>
      <c r="BX20" s="9" t="s">
        <v>7</v>
      </c>
      <c r="BY20" s="9">
        <v>240</v>
      </c>
      <c r="BZ20" s="9" t="s">
        <v>7</v>
      </c>
      <c r="CA20" s="11">
        <v>1500</v>
      </c>
      <c r="CB20" s="9" t="s">
        <v>7</v>
      </c>
      <c r="CC20" s="9">
        <v>4</v>
      </c>
      <c r="CD20" s="24" t="s">
        <v>9</v>
      </c>
      <c r="CE20" s="680">
        <v>15.129809606613632</v>
      </c>
      <c r="CF20" s="662">
        <f>INDEX('Калькулятор 24v'!$L$103:$BF$103,MATCH(CA20,'Калькулятор 24v'!$L$70:$BF$70,0))</f>
        <v>5102.3891035000061</v>
      </c>
      <c r="CG20" s="27">
        <v>65438.740436096952</v>
      </c>
      <c r="CH20" s="27">
        <v>13426.537768923081</v>
      </c>
      <c r="CI20" s="20">
        <f t="shared" si="9"/>
        <v>78865.278205020033</v>
      </c>
    </row>
    <row r="21" spans="2:87" ht="16.5" thickBot="1" x14ac:dyDescent="0.3">
      <c r="B21" s="846"/>
      <c r="C21" s="8" t="str">
        <f t="shared" si="0"/>
        <v>Wtherm</v>
      </c>
      <c r="D21" s="9" t="s">
        <v>7</v>
      </c>
      <c r="E21" s="25" t="s">
        <v>80</v>
      </c>
      <c r="F21" s="9" t="s">
        <v>7</v>
      </c>
      <c r="G21" s="9">
        <v>75</v>
      </c>
      <c r="H21" s="9" t="s">
        <v>7</v>
      </c>
      <c r="I21" s="9">
        <v>240</v>
      </c>
      <c r="J21" s="9" t="s">
        <v>7</v>
      </c>
      <c r="K21" s="11">
        <v>1550</v>
      </c>
      <c r="L21" s="9" t="s">
        <v>7</v>
      </c>
      <c r="M21" s="12">
        <v>2</v>
      </c>
      <c r="N21" s="55" t="s">
        <v>8</v>
      </c>
      <c r="O21" s="680">
        <v>11.243738384230957</v>
      </c>
      <c r="P21" s="662">
        <f>INDEX('Калькулятор 24v'!$L$73:$BF$73,MATCH(K21,'Калькулятор 24v'!$L$70:$BF$70,0))</f>
        <v>3156.0743759999996</v>
      </c>
      <c r="Q21" s="27">
        <v>56602.635502650199</v>
      </c>
      <c r="R21" s="27">
        <v>14037.593111487178</v>
      </c>
      <c r="S21" s="20">
        <f t="shared" si="1"/>
        <v>70640.228614137377</v>
      </c>
      <c r="T21" s="8" t="str">
        <f t="shared" si="2"/>
        <v>Wtherm</v>
      </c>
      <c r="U21" s="9" t="s">
        <v>7</v>
      </c>
      <c r="V21" s="25" t="s">
        <v>80</v>
      </c>
      <c r="W21" s="9" t="s">
        <v>7</v>
      </c>
      <c r="X21" s="9">
        <v>90</v>
      </c>
      <c r="Y21" s="9" t="s">
        <v>7</v>
      </c>
      <c r="Z21" s="9">
        <v>240</v>
      </c>
      <c r="AA21" s="9" t="s">
        <v>7</v>
      </c>
      <c r="AB21" s="11">
        <v>1550</v>
      </c>
      <c r="AC21" s="9" t="s">
        <v>7</v>
      </c>
      <c r="AD21" s="12">
        <v>2</v>
      </c>
      <c r="AE21" s="23" t="s">
        <v>8</v>
      </c>
      <c r="AF21" s="680">
        <v>11.647425890230958</v>
      </c>
      <c r="AG21" s="662">
        <f>INDEX('Калькулятор 24v'!$L$79:$BF$79,MATCH(AB21,'Калькулятор 24v'!$L$70:$BF$70,0))</f>
        <v>3423.9441599999996</v>
      </c>
      <c r="AH21" s="27">
        <v>57110.470072344717</v>
      </c>
      <c r="AI21" s="27">
        <v>14037.593111487178</v>
      </c>
      <c r="AJ21" s="20">
        <f t="shared" si="3"/>
        <v>71148.063183831895</v>
      </c>
      <c r="AK21" s="8" t="str">
        <f t="shared" si="4"/>
        <v>Wtherm</v>
      </c>
      <c r="AL21" s="9" t="s">
        <v>7</v>
      </c>
      <c r="AM21" s="25" t="s">
        <v>80</v>
      </c>
      <c r="AN21" s="9" t="s">
        <v>7</v>
      </c>
      <c r="AO21" s="9">
        <v>110</v>
      </c>
      <c r="AP21" s="9" t="s">
        <v>7</v>
      </c>
      <c r="AQ21" s="9">
        <v>240</v>
      </c>
      <c r="AR21" s="9" t="s">
        <v>7</v>
      </c>
      <c r="AS21" s="11">
        <v>1550</v>
      </c>
      <c r="AT21" s="9" t="s">
        <v>7</v>
      </c>
      <c r="AU21" s="12">
        <v>2</v>
      </c>
      <c r="AV21" s="23" t="s">
        <v>8</v>
      </c>
      <c r="AW21" s="680">
        <v>12.185675898230956</v>
      </c>
      <c r="AX21" s="662">
        <f>INDEX('Калькулятор 24v'!$L$85:$BF$85,MATCH(AS21,'Калькулятор 24v'!$L$70:$BF$70,0))</f>
        <v>3449.9942842435194</v>
      </c>
      <c r="AY21" s="27">
        <v>57817.770331937398</v>
      </c>
      <c r="AZ21" s="27">
        <v>14037.593111487178</v>
      </c>
      <c r="BA21" s="20">
        <f t="shared" si="5"/>
        <v>71855.363443424576</v>
      </c>
      <c r="BB21" s="8" t="str">
        <f t="shared" si="6"/>
        <v>Wtherm</v>
      </c>
      <c r="BC21" s="9" t="s">
        <v>7</v>
      </c>
      <c r="BD21" s="25" t="s">
        <v>80</v>
      </c>
      <c r="BE21" s="9" t="s">
        <v>7</v>
      </c>
      <c r="BF21" s="9">
        <v>140</v>
      </c>
      <c r="BG21" s="9" t="s">
        <v>7</v>
      </c>
      <c r="BH21" s="9">
        <v>240</v>
      </c>
      <c r="BI21" s="9" t="s">
        <v>7</v>
      </c>
      <c r="BJ21" s="11">
        <v>1550</v>
      </c>
      <c r="BK21" s="9" t="s">
        <v>7</v>
      </c>
      <c r="BL21" s="9">
        <v>4</v>
      </c>
      <c r="BM21" s="24" t="s">
        <v>9</v>
      </c>
      <c r="BN21" s="680">
        <v>14.497516879236276</v>
      </c>
      <c r="BO21" s="662">
        <f>INDEX('Калькулятор 24v'!$L$91:$BF$91,MATCH(BJ21,'Калькулятор 24v'!$L$70:$BF$70,0))</f>
        <v>4649.668764</v>
      </c>
      <c r="BP21" s="27">
        <v>65608.802621763403</v>
      </c>
      <c r="BQ21" s="27">
        <v>14037.593111487178</v>
      </c>
      <c r="BR21" s="20">
        <f t="shared" si="7"/>
        <v>79646.395733250582</v>
      </c>
      <c r="BS21" s="8" t="str">
        <f t="shared" si="8"/>
        <v>Wtherm</v>
      </c>
      <c r="BT21" s="9" t="s">
        <v>7</v>
      </c>
      <c r="BU21" s="25" t="s">
        <v>80</v>
      </c>
      <c r="BV21" s="9" t="s">
        <v>7</v>
      </c>
      <c r="BW21" s="9">
        <v>180</v>
      </c>
      <c r="BX21" s="9" t="s">
        <v>7</v>
      </c>
      <c r="BY21" s="9">
        <v>240</v>
      </c>
      <c r="BZ21" s="9" t="s">
        <v>7</v>
      </c>
      <c r="CA21" s="11">
        <v>1550</v>
      </c>
      <c r="CB21" s="9" t="s">
        <v>7</v>
      </c>
      <c r="CC21" s="9">
        <v>4</v>
      </c>
      <c r="CD21" s="24" t="s">
        <v>9</v>
      </c>
      <c r="CE21" s="680">
        <v>15.574016895236278</v>
      </c>
      <c r="CF21" s="662">
        <f>INDEX('Калькулятор 24v'!$L$103:$BF$103,MATCH(CA21,'Калькулятор 24v'!$L$70:$BF$70,0))</f>
        <v>5324.2321080000065</v>
      </c>
      <c r="CG21" s="27">
        <v>67008.309390948765</v>
      </c>
      <c r="CH21" s="27">
        <v>14037.593111487178</v>
      </c>
      <c r="CI21" s="20">
        <f t="shared" si="9"/>
        <v>81045.902502435943</v>
      </c>
    </row>
    <row r="22" spans="2:87" ht="16.5" thickBot="1" x14ac:dyDescent="0.3">
      <c r="B22" s="846"/>
      <c r="C22" s="8" t="str">
        <f t="shared" si="0"/>
        <v>Wtherm</v>
      </c>
      <c r="D22" s="12" t="s">
        <v>7</v>
      </c>
      <c r="E22" s="25" t="s">
        <v>80</v>
      </c>
      <c r="F22" s="12" t="s">
        <v>7</v>
      </c>
      <c r="G22" s="9">
        <v>75</v>
      </c>
      <c r="H22" s="12" t="s">
        <v>7</v>
      </c>
      <c r="I22" s="9">
        <v>240</v>
      </c>
      <c r="J22" s="12" t="s">
        <v>7</v>
      </c>
      <c r="K22" s="11">
        <v>1600</v>
      </c>
      <c r="L22" s="12" t="s">
        <v>7</v>
      </c>
      <c r="M22" s="12">
        <v>2</v>
      </c>
      <c r="N22" s="55" t="s">
        <v>8</v>
      </c>
      <c r="O22" s="680">
        <v>11.534368099278177</v>
      </c>
      <c r="P22" s="662">
        <f>INDEX('Калькулятор 24v'!$L$73:$BF$73,MATCH(K22,'Калькулятор 24v'!$L$70:$BF$70,0))</f>
        <v>3287.577475</v>
      </c>
      <c r="Q22" s="27">
        <v>57815.710062067781</v>
      </c>
      <c r="R22" s="27">
        <v>14418.648454051283</v>
      </c>
      <c r="S22" s="20">
        <f t="shared" si="1"/>
        <v>72234.358516119071</v>
      </c>
      <c r="T22" s="8" t="str">
        <f t="shared" si="2"/>
        <v>Wtherm</v>
      </c>
      <c r="U22" s="12" t="s">
        <v>7</v>
      </c>
      <c r="V22" s="25" t="s">
        <v>80</v>
      </c>
      <c r="W22" s="12" t="s">
        <v>7</v>
      </c>
      <c r="X22" s="9">
        <v>90</v>
      </c>
      <c r="Y22" s="12" t="s">
        <v>7</v>
      </c>
      <c r="Z22" s="9">
        <v>240</v>
      </c>
      <c r="AA22" s="12" t="s">
        <v>7</v>
      </c>
      <c r="AB22" s="11">
        <v>1600</v>
      </c>
      <c r="AC22" s="12" t="s">
        <v>7</v>
      </c>
      <c r="AD22" s="12">
        <v>2</v>
      </c>
      <c r="AE22" s="23" t="s">
        <v>8</v>
      </c>
      <c r="AF22" s="680">
        <v>11.947569805278178</v>
      </c>
      <c r="AG22" s="662">
        <f>INDEX('Калькулятор 24v'!$L$79:$BF$79,MATCH(AB22,'Калькулятор 24v'!$L$70:$BF$70,0))</f>
        <v>3566.6084999999998</v>
      </c>
      <c r="AH22" s="27">
        <v>58335.472697124787</v>
      </c>
      <c r="AI22" s="27">
        <v>14418.648454051283</v>
      </c>
      <c r="AJ22" s="20">
        <f t="shared" si="3"/>
        <v>72754.121151176078</v>
      </c>
      <c r="AK22" s="8" t="str">
        <f t="shared" si="4"/>
        <v>Wtherm</v>
      </c>
      <c r="AL22" s="12" t="s">
        <v>7</v>
      </c>
      <c r="AM22" s="25" t="s">
        <v>80</v>
      </c>
      <c r="AN22" s="12" t="s">
        <v>7</v>
      </c>
      <c r="AO22" s="9">
        <v>110</v>
      </c>
      <c r="AP22" s="12" t="s">
        <v>7</v>
      </c>
      <c r="AQ22" s="9">
        <v>240</v>
      </c>
      <c r="AR22" s="12" t="s">
        <v>7</v>
      </c>
      <c r="AS22" s="11">
        <v>1600</v>
      </c>
      <c r="AT22" s="12" t="s">
        <v>7</v>
      </c>
      <c r="AU22" s="12">
        <v>2</v>
      </c>
      <c r="AV22" s="23" t="s">
        <v>8</v>
      </c>
      <c r="AW22" s="680">
        <v>12.498505413278176</v>
      </c>
      <c r="AX22" s="662">
        <f>INDEX('Калькулятор 24v'!$L$85:$BF$85,MATCH(AS22,'Калькулятор 24v'!$L$70:$BF$70,0))</f>
        <v>3593.7440460869993</v>
      </c>
      <c r="AY22" s="27">
        <v>59058.677043867472</v>
      </c>
      <c r="AZ22" s="27">
        <v>14418.648454051283</v>
      </c>
      <c r="BA22" s="20">
        <f t="shared" si="5"/>
        <v>73477.325497918762</v>
      </c>
      <c r="BB22" s="8" t="str">
        <f t="shared" si="6"/>
        <v>Wtherm</v>
      </c>
      <c r="BC22" s="12" t="s">
        <v>7</v>
      </c>
      <c r="BD22" s="25" t="s">
        <v>80</v>
      </c>
      <c r="BE22" s="12" t="s">
        <v>7</v>
      </c>
      <c r="BF22" s="9">
        <v>140</v>
      </c>
      <c r="BG22" s="12" t="s">
        <v>7</v>
      </c>
      <c r="BH22" s="9">
        <v>240</v>
      </c>
      <c r="BI22" s="12" t="s">
        <v>7</v>
      </c>
      <c r="BJ22" s="11">
        <v>1600</v>
      </c>
      <c r="BK22" s="12" t="s">
        <v>7</v>
      </c>
      <c r="BL22" s="9">
        <v>4</v>
      </c>
      <c r="BM22" s="24" t="s">
        <v>9</v>
      </c>
      <c r="BN22" s="680">
        <v>14.88524496785892</v>
      </c>
      <c r="BO22" s="662">
        <f>INDEX('Калькулятор 24v'!$L$91:$BF$91,MATCH(BJ22,'Калькулятор 24v'!$L$70:$BF$70,0))</f>
        <v>4843.4049624999998</v>
      </c>
      <c r="BP22" s="27">
        <v>67122.654902315218</v>
      </c>
      <c r="BQ22" s="27">
        <v>14418.648454051283</v>
      </c>
      <c r="BR22" s="20">
        <f t="shared" si="7"/>
        <v>81541.303356366494</v>
      </c>
      <c r="BS22" s="8" t="str">
        <f t="shared" si="8"/>
        <v>Wtherm</v>
      </c>
      <c r="BT22" s="12" t="s">
        <v>7</v>
      </c>
      <c r="BU22" s="25" t="s">
        <v>80</v>
      </c>
      <c r="BV22" s="12" t="s">
        <v>7</v>
      </c>
      <c r="BW22" s="9">
        <v>180</v>
      </c>
      <c r="BX22" s="12" t="s">
        <v>7</v>
      </c>
      <c r="BY22" s="9">
        <v>240</v>
      </c>
      <c r="BZ22" s="12" t="s">
        <v>7</v>
      </c>
      <c r="CA22" s="11">
        <v>1600</v>
      </c>
      <c r="CB22" s="12" t="s">
        <v>7</v>
      </c>
      <c r="CC22" s="9">
        <v>4</v>
      </c>
      <c r="CD22" s="24" t="s">
        <v>9</v>
      </c>
      <c r="CE22" s="680">
        <v>15.987116183858921</v>
      </c>
      <c r="CF22" s="662">
        <f>INDEX('Калькулятор 24v'!$L$103:$BF$103,MATCH(CA22,'Калькулятор 24v'!$L$70:$BF$70,0))</f>
        <v>5546.0751125000079</v>
      </c>
      <c r="CG22" s="27">
        <v>68553.969845800588</v>
      </c>
      <c r="CH22" s="27">
        <v>14418.648454051283</v>
      </c>
      <c r="CI22" s="20">
        <f t="shared" si="9"/>
        <v>82972.618299851863</v>
      </c>
    </row>
    <row r="23" spans="2:87" ht="16.5" thickBot="1" x14ac:dyDescent="0.3">
      <c r="B23" s="846"/>
      <c r="C23" s="8" t="str">
        <f t="shared" si="0"/>
        <v>Wtherm</v>
      </c>
      <c r="D23" s="9" t="s">
        <v>7</v>
      </c>
      <c r="E23" s="25" t="s">
        <v>80</v>
      </c>
      <c r="F23" s="9" t="s">
        <v>7</v>
      </c>
      <c r="G23" s="9">
        <v>75</v>
      </c>
      <c r="H23" s="9" t="s">
        <v>7</v>
      </c>
      <c r="I23" s="9">
        <v>240</v>
      </c>
      <c r="J23" s="9" t="s">
        <v>7</v>
      </c>
      <c r="K23" s="11">
        <v>1650</v>
      </c>
      <c r="L23" s="9" t="s">
        <v>7</v>
      </c>
      <c r="M23" s="12">
        <v>2</v>
      </c>
      <c r="N23" s="55" t="s">
        <v>8</v>
      </c>
      <c r="O23" s="680">
        <v>12.321997814325398</v>
      </c>
      <c r="P23" s="662">
        <f>INDEX('Калькулятор 24v'!$L$73:$BF$73,MATCH(K23,'Калькулятор 24v'!$L$70:$BF$70,0))</f>
        <v>3419.0805739999996</v>
      </c>
      <c r="Q23" s="27">
        <v>59004.876121485344</v>
      </c>
      <c r="R23" s="27">
        <v>14799.703796615388</v>
      </c>
      <c r="S23" s="20">
        <f t="shared" si="1"/>
        <v>73804.579918100731</v>
      </c>
      <c r="T23" s="8" t="str">
        <f t="shared" si="2"/>
        <v>Wtherm</v>
      </c>
      <c r="U23" s="9" t="s">
        <v>7</v>
      </c>
      <c r="V23" s="25" t="s">
        <v>80</v>
      </c>
      <c r="W23" s="9" t="s">
        <v>7</v>
      </c>
      <c r="X23" s="9">
        <v>90</v>
      </c>
      <c r="Y23" s="9" t="s">
        <v>7</v>
      </c>
      <c r="Z23" s="9">
        <v>240</v>
      </c>
      <c r="AA23" s="9" t="s">
        <v>7</v>
      </c>
      <c r="AB23" s="11">
        <v>1650</v>
      </c>
      <c r="AC23" s="9" t="s">
        <v>7</v>
      </c>
      <c r="AD23" s="12">
        <v>2</v>
      </c>
      <c r="AE23" s="23" t="s">
        <v>8</v>
      </c>
      <c r="AF23" s="680">
        <v>12.744713720325398</v>
      </c>
      <c r="AG23" s="662">
        <f>INDEX('Калькулятор 24v'!$L$79:$BF$79,MATCH(AB23,'Калькулятор 24v'!$L$70:$BF$70,0))</f>
        <v>3709.2728400000001</v>
      </c>
      <c r="AH23" s="27">
        <v>59536.56682190486</v>
      </c>
      <c r="AI23" s="27">
        <v>14799.703796615388</v>
      </c>
      <c r="AJ23" s="20">
        <f t="shared" si="3"/>
        <v>74336.270618520241</v>
      </c>
      <c r="AK23" s="8" t="str">
        <f t="shared" si="4"/>
        <v>Wtherm</v>
      </c>
      <c r="AL23" s="9" t="s">
        <v>7</v>
      </c>
      <c r="AM23" s="25" t="s">
        <v>80</v>
      </c>
      <c r="AN23" s="9" t="s">
        <v>7</v>
      </c>
      <c r="AO23" s="9">
        <v>110</v>
      </c>
      <c r="AP23" s="9" t="s">
        <v>7</v>
      </c>
      <c r="AQ23" s="9">
        <v>240</v>
      </c>
      <c r="AR23" s="9" t="s">
        <v>7</v>
      </c>
      <c r="AS23" s="11">
        <v>1650</v>
      </c>
      <c r="AT23" s="9" t="s">
        <v>7</v>
      </c>
      <c r="AU23" s="12">
        <v>2</v>
      </c>
      <c r="AV23" s="23" t="s">
        <v>8</v>
      </c>
      <c r="AW23" s="680">
        <v>13.308334928325399</v>
      </c>
      <c r="AX23" s="662">
        <f>INDEX('Калькулятор 24v'!$L$85:$BF$85,MATCH(AS23,'Калькулятор 24v'!$L$70:$BF$70,0))</f>
        <v>3737.4938079304798</v>
      </c>
      <c r="AY23" s="27">
        <v>60275.675255797541</v>
      </c>
      <c r="AZ23" s="27">
        <v>14799.703796615388</v>
      </c>
      <c r="BA23" s="20">
        <f t="shared" si="5"/>
        <v>75075.379052412929</v>
      </c>
      <c r="BB23" s="8" t="str">
        <f t="shared" si="6"/>
        <v>Wtherm</v>
      </c>
      <c r="BC23" s="9" t="s">
        <v>7</v>
      </c>
      <c r="BD23" s="25" t="s">
        <v>80</v>
      </c>
      <c r="BE23" s="9" t="s">
        <v>7</v>
      </c>
      <c r="BF23" s="9">
        <v>140</v>
      </c>
      <c r="BG23" s="9" t="s">
        <v>7</v>
      </c>
      <c r="BH23" s="9">
        <v>240</v>
      </c>
      <c r="BI23" s="9" t="s">
        <v>7</v>
      </c>
      <c r="BJ23" s="11">
        <v>1650</v>
      </c>
      <c r="BK23" s="9" t="s">
        <v>7</v>
      </c>
      <c r="BL23" s="9">
        <v>4</v>
      </c>
      <c r="BM23" s="24" t="s">
        <v>9</v>
      </c>
      <c r="BN23" s="680">
        <v>15.769973056481566</v>
      </c>
      <c r="BO23" s="662">
        <f>INDEX('Калькулятор 24v'!$L$91:$BF$91,MATCH(BJ23,'Калькулятор 24v'!$L$70:$BF$70,0))</f>
        <v>5037.1411609999996</v>
      </c>
      <c r="BP23" s="27">
        <v>68612.598682867028</v>
      </c>
      <c r="BQ23" s="27">
        <v>14799.703796615388</v>
      </c>
      <c r="BR23" s="20">
        <f t="shared" si="7"/>
        <v>83412.302479482416</v>
      </c>
      <c r="BS23" s="8" t="str">
        <f t="shared" si="8"/>
        <v>Wtherm</v>
      </c>
      <c r="BT23" s="9" t="s">
        <v>7</v>
      </c>
      <c r="BU23" s="25" t="s">
        <v>80</v>
      </c>
      <c r="BV23" s="9" t="s">
        <v>7</v>
      </c>
      <c r="BW23" s="9">
        <v>180</v>
      </c>
      <c r="BX23" s="9" t="s">
        <v>7</v>
      </c>
      <c r="BY23" s="9">
        <v>240</v>
      </c>
      <c r="BZ23" s="9" t="s">
        <v>7</v>
      </c>
      <c r="CA23" s="11">
        <v>1650</v>
      </c>
      <c r="CB23" s="9" t="s">
        <v>7</v>
      </c>
      <c r="CC23" s="9">
        <v>4</v>
      </c>
      <c r="CD23" s="24" t="s">
        <v>9</v>
      </c>
      <c r="CE23" s="680">
        <v>16.89721547248157</v>
      </c>
      <c r="CF23" s="662">
        <f>INDEX('Калькулятор 24v'!$L$103:$BF$103,MATCH(CA23,'Калькулятор 24v'!$L$70:$BF$70,0))</f>
        <v>5767.9181170000084</v>
      </c>
      <c r="CG23" s="27">
        <v>70075.721800652391</v>
      </c>
      <c r="CH23" s="27">
        <v>14799.703796615388</v>
      </c>
      <c r="CI23" s="20">
        <f t="shared" si="9"/>
        <v>84875.425597267778</v>
      </c>
    </row>
    <row r="24" spans="2:87" ht="16.5" thickBot="1" x14ac:dyDescent="0.3">
      <c r="B24" s="846"/>
      <c r="C24" s="8" t="str">
        <f t="shared" si="0"/>
        <v>Wtherm</v>
      </c>
      <c r="D24" s="9" t="s">
        <v>7</v>
      </c>
      <c r="E24" s="25" t="s">
        <v>80</v>
      </c>
      <c r="F24" s="9" t="s">
        <v>7</v>
      </c>
      <c r="G24" s="9">
        <v>75</v>
      </c>
      <c r="H24" s="9" t="s">
        <v>7</v>
      </c>
      <c r="I24" s="9">
        <v>240</v>
      </c>
      <c r="J24" s="9" t="s">
        <v>7</v>
      </c>
      <c r="K24" s="11">
        <v>1700</v>
      </c>
      <c r="L24" s="9" t="s">
        <v>7</v>
      </c>
      <c r="M24" s="12">
        <v>2</v>
      </c>
      <c r="N24" s="55" t="s">
        <v>8</v>
      </c>
      <c r="O24" s="680">
        <v>12.612627529372618</v>
      </c>
      <c r="P24" s="662">
        <f>INDEX('Калькулятор 24v'!$L$73:$BF$73,MATCH(K24,'Калькулятор 24v'!$L$70:$BF$70,0))</f>
        <v>3550.5836730000001</v>
      </c>
      <c r="Q24" s="27">
        <v>60621.958226357485</v>
      </c>
      <c r="R24" s="27">
        <v>15180.759139179492</v>
      </c>
      <c r="S24" s="20">
        <f t="shared" si="1"/>
        <v>75802.717365536984</v>
      </c>
      <c r="T24" s="8" t="str">
        <f t="shared" si="2"/>
        <v>Wtherm</v>
      </c>
      <c r="U24" s="9" t="s">
        <v>7</v>
      </c>
      <c r="V24" s="25" t="s">
        <v>80</v>
      </c>
      <c r="W24" s="9" t="s">
        <v>7</v>
      </c>
      <c r="X24" s="9">
        <v>90</v>
      </c>
      <c r="Y24" s="9" t="s">
        <v>7</v>
      </c>
      <c r="Z24" s="9">
        <v>240</v>
      </c>
      <c r="AA24" s="9" t="s">
        <v>7</v>
      </c>
      <c r="AB24" s="11">
        <v>1700</v>
      </c>
      <c r="AC24" s="9" t="s">
        <v>7</v>
      </c>
      <c r="AD24" s="12">
        <v>2</v>
      </c>
      <c r="AE24" s="23" t="s">
        <v>8</v>
      </c>
      <c r="AF24" s="680">
        <v>13.044857635372619</v>
      </c>
      <c r="AG24" s="662">
        <f>INDEX('Калькулятор 24v'!$L$79:$BF$79,MATCH(AB24,'Калькулятор 24v'!$L$70:$BF$70,0))</f>
        <v>3851.9371799999999</v>
      </c>
      <c r="AH24" s="27">
        <v>61165.576992139497</v>
      </c>
      <c r="AI24" s="27">
        <v>15180.759139179492</v>
      </c>
      <c r="AJ24" s="20">
        <f t="shared" si="3"/>
        <v>76346.336131318996</v>
      </c>
      <c r="AK24" s="8" t="str">
        <f t="shared" si="4"/>
        <v>Wtherm</v>
      </c>
      <c r="AL24" s="9" t="s">
        <v>7</v>
      </c>
      <c r="AM24" s="25" t="s">
        <v>80</v>
      </c>
      <c r="AN24" s="9" t="s">
        <v>7</v>
      </c>
      <c r="AO24" s="9">
        <v>110</v>
      </c>
      <c r="AP24" s="9" t="s">
        <v>7</v>
      </c>
      <c r="AQ24" s="9">
        <v>240</v>
      </c>
      <c r="AR24" s="9" t="s">
        <v>7</v>
      </c>
      <c r="AS24" s="11">
        <v>1700</v>
      </c>
      <c r="AT24" s="9" t="s">
        <v>7</v>
      </c>
      <c r="AU24" s="12">
        <v>2</v>
      </c>
      <c r="AV24" s="23" t="s">
        <v>8</v>
      </c>
      <c r="AW24" s="680">
        <v>13.621164443372619</v>
      </c>
      <c r="AX24" s="662">
        <f>INDEX('Калькулятор 24v'!$L$85:$BF$85,MATCH(AS24,'Калькулятор 24v'!$L$70:$BF$70,0))</f>
        <v>3881.2435697739593</v>
      </c>
      <c r="AY24" s="27">
        <v>61920.589513182174</v>
      </c>
      <c r="AZ24" s="27">
        <v>15180.759139179492</v>
      </c>
      <c r="BA24" s="20">
        <f t="shared" si="5"/>
        <v>77101.348652361659</v>
      </c>
      <c r="BB24" s="8" t="str">
        <f t="shared" si="6"/>
        <v>Wtherm</v>
      </c>
      <c r="BC24" s="9" t="s">
        <v>7</v>
      </c>
      <c r="BD24" s="25" t="s">
        <v>80</v>
      </c>
      <c r="BE24" s="9" t="s">
        <v>7</v>
      </c>
      <c r="BF24" s="9">
        <v>140</v>
      </c>
      <c r="BG24" s="9" t="s">
        <v>7</v>
      </c>
      <c r="BH24" s="9">
        <v>240</v>
      </c>
      <c r="BI24" s="9" t="s">
        <v>7</v>
      </c>
      <c r="BJ24" s="11">
        <v>1700</v>
      </c>
      <c r="BK24" s="9" t="s">
        <v>7</v>
      </c>
      <c r="BL24" s="9">
        <v>4</v>
      </c>
      <c r="BM24" s="24" t="s">
        <v>9</v>
      </c>
      <c r="BN24" s="680">
        <v>16.157701145104213</v>
      </c>
      <c r="BO24" s="662">
        <f>INDEX('Калькулятор 24v'!$L$91:$BF$91,MATCH(BJ24,'Калькулятор 24v'!$L$70:$BF$70,0))</f>
        <v>5230.8773594999993</v>
      </c>
      <c r="BP24" s="27">
        <v>70530.458508873402</v>
      </c>
      <c r="BQ24" s="27">
        <v>15180.759139179492</v>
      </c>
      <c r="BR24" s="20">
        <f t="shared" si="7"/>
        <v>85711.217648052901</v>
      </c>
      <c r="BS24" s="8" t="str">
        <f t="shared" si="8"/>
        <v>Wtherm</v>
      </c>
      <c r="BT24" s="9" t="s">
        <v>7</v>
      </c>
      <c r="BU24" s="25" t="s">
        <v>80</v>
      </c>
      <c r="BV24" s="9" t="s">
        <v>7</v>
      </c>
      <c r="BW24" s="9">
        <v>180</v>
      </c>
      <c r="BX24" s="9" t="s">
        <v>7</v>
      </c>
      <c r="BY24" s="9">
        <v>240</v>
      </c>
      <c r="BZ24" s="9" t="s">
        <v>7</v>
      </c>
      <c r="CA24" s="11">
        <v>1700</v>
      </c>
      <c r="CB24" s="9" t="s">
        <v>7</v>
      </c>
      <c r="CC24" s="9">
        <v>4</v>
      </c>
      <c r="CD24" s="24" t="s">
        <v>9</v>
      </c>
      <c r="CE24" s="680">
        <v>17.310314761104216</v>
      </c>
      <c r="CF24" s="662">
        <f>INDEX('Калькулятор 24v'!$L$103:$BF$103,MATCH(CA24,'Калькулятор 24v'!$L$70:$BF$70,0))</f>
        <v>5989.7611215000088</v>
      </c>
      <c r="CG24" s="27">
        <v>72025.389800958772</v>
      </c>
      <c r="CH24" s="27">
        <v>15180.759139179492</v>
      </c>
      <c r="CI24" s="20">
        <f t="shared" si="9"/>
        <v>87206.148940138257</v>
      </c>
    </row>
    <row r="25" spans="2:87" ht="16.5" thickBot="1" x14ac:dyDescent="0.3">
      <c r="B25" s="846"/>
      <c r="C25" s="8" t="str">
        <f t="shared" si="0"/>
        <v>Wtherm</v>
      </c>
      <c r="D25" s="9" t="s">
        <v>7</v>
      </c>
      <c r="E25" s="25" t="s">
        <v>80</v>
      </c>
      <c r="F25" s="9" t="s">
        <v>7</v>
      </c>
      <c r="G25" s="9">
        <v>75</v>
      </c>
      <c r="H25" s="9" t="s">
        <v>7</v>
      </c>
      <c r="I25" s="9">
        <v>240</v>
      </c>
      <c r="J25" s="9" t="s">
        <v>7</v>
      </c>
      <c r="K25" s="11">
        <v>1750</v>
      </c>
      <c r="L25" s="9" t="s">
        <v>7</v>
      </c>
      <c r="M25" s="12">
        <v>2</v>
      </c>
      <c r="N25" s="55" t="s">
        <v>8</v>
      </c>
      <c r="O25" s="680">
        <v>12.73936524441984</v>
      </c>
      <c r="P25" s="662">
        <f>INDEX('Калькулятор 24v'!$L$73:$BF$73,MATCH(K25,'Калькулятор 24v'!$L$70:$BF$70,0))</f>
        <v>3682.0867719999992</v>
      </c>
      <c r="Q25" s="27">
        <v>62205.910922138697</v>
      </c>
      <c r="R25" s="27">
        <v>15791.814481743591</v>
      </c>
      <c r="S25" s="20">
        <f t="shared" si="1"/>
        <v>77997.725403882287</v>
      </c>
      <c r="T25" s="8" t="str">
        <f t="shared" si="2"/>
        <v>Wtherm</v>
      </c>
      <c r="U25" s="9" t="s">
        <v>7</v>
      </c>
      <c r="V25" s="25" t="s">
        <v>80</v>
      </c>
      <c r="W25" s="9" t="s">
        <v>7</v>
      </c>
      <c r="X25" s="9">
        <v>90</v>
      </c>
      <c r="Y25" s="9" t="s">
        <v>7</v>
      </c>
      <c r="Z25" s="9">
        <v>240</v>
      </c>
      <c r="AA25" s="9" t="s">
        <v>7</v>
      </c>
      <c r="AB25" s="11">
        <v>1750</v>
      </c>
      <c r="AC25" s="9" t="s">
        <v>7</v>
      </c>
      <c r="AD25" s="12">
        <v>2</v>
      </c>
      <c r="AE25" s="23" t="s">
        <v>8</v>
      </c>
      <c r="AF25" s="680">
        <v>13.181109550419837</v>
      </c>
      <c r="AG25" s="662">
        <f>INDEX('Калькулятор 24v'!$L$79:$BF$79,MATCH(AB25,'Калькулятор 24v'!$L$70:$BF$70,0))</f>
        <v>3994.6015199999993</v>
      </c>
      <c r="AH25" s="27">
        <v>62761.457753283205</v>
      </c>
      <c r="AI25" s="27">
        <v>15791.814481743591</v>
      </c>
      <c r="AJ25" s="20">
        <f t="shared" si="3"/>
        <v>78553.272235026801</v>
      </c>
      <c r="AK25" s="8" t="str">
        <f t="shared" si="4"/>
        <v>Wtherm</v>
      </c>
      <c r="AL25" s="9" t="s">
        <v>7</v>
      </c>
      <c r="AM25" s="25" t="s">
        <v>80</v>
      </c>
      <c r="AN25" s="9" t="s">
        <v>7</v>
      </c>
      <c r="AO25" s="9">
        <v>110</v>
      </c>
      <c r="AP25" s="9" t="s">
        <v>7</v>
      </c>
      <c r="AQ25" s="9">
        <v>240</v>
      </c>
      <c r="AR25" s="9" t="s">
        <v>7</v>
      </c>
      <c r="AS25" s="11">
        <v>1750</v>
      </c>
      <c r="AT25" s="9" t="s">
        <v>7</v>
      </c>
      <c r="AU25" s="12">
        <v>2</v>
      </c>
      <c r="AV25" s="23" t="s">
        <v>8</v>
      </c>
      <c r="AW25" s="680">
        <v>13.77010195841984</v>
      </c>
      <c r="AX25" s="662">
        <f>INDEX('Калькулятор 24v'!$L$85:$BF$85,MATCH(AS25,'Калькулятор 24v'!$L$70:$BF$70,0))</f>
        <v>4024.9933316174388</v>
      </c>
      <c r="AY25" s="27">
        <v>63532.374361475886</v>
      </c>
      <c r="AZ25" s="27">
        <v>15791.814481743591</v>
      </c>
      <c r="BA25" s="20">
        <f t="shared" si="5"/>
        <v>79324.188843219483</v>
      </c>
      <c r="BB25" s="8" t="str">
        <f t="shared" si="6"/>
        <v>Wtherm</v>
      </c>
      <c r="BC25" s="9" t="s">
        <v>7</v>
      </c>
      <c r="BD25" s="25" t="s">
        <v>80</v>
      </c>
      <c r="BE25" s="9" t="s">
        <v>7</v>
      </c>
      <c r="BF25" s="9">
        <v>140</v>
      </c>
      <c r="BG25" s="9" t="s">
        <v>7</v>
      </c>
      <c r="BH25" s="9">
        <v>240</v>
      </c>
      <c r="BI25" s="9" t="s">
        <v>7</v>
      </c>
      <c r="BJ25" s="11">
        <v>1750</v>
      </c>
      <c r="BK25" s="9" t="s">
        <v>7</v>
      </c>
      <c r="BL25" s="9">
        <v>4</v>
      </c>
      <c r="BM25" s="24" t="s">
        <v>9</v>
      </c>
      <c r="BN25" s="680">
        <v>16.38153723372686</v>
      </c>
      <c r="BO25" s="662">
        <f>INDEX('Калькулятор 24v'!$L$91:$BF$91,MATCH(BJ25,'Калькулятор 24v'!$L$70:$BF$70,0))</f>
        <v>5424.6135579999991</v>
      </c>
      <c r="BP25" s="27">
        <v>72415.188925788854</v>
      </c>
      <c r="BQ25" s="27">
        <v>15791.814481743591</v>
      </c>
      <c r="BR25" s="20">
        <f t="shared" si="7"/>
        <v>88207.003407532451</v>
      </c>
      <c r="BS25" s="8" t="str">
        <f t="shared" si="8"/>
        <v>Wtherm</v>
      </c>
      <c r="BT25" s="9" t="s">
        <v>7</v>
      </c>
      <c r="BU25" s="25" t="s">
        <v>80</v>
      </c>
      <c r="BV25" s="9" t="s">
        <v>7</v>
      </c>
      <c r="BW25" s="9">
        <v>180</v>
      </c>
      <c r="BX25" s="9" t="s">
        <v>7</v>
      </c>
      <c r="BY25" s="9">
        <v>240</v>
      </c>
      <c r="BZ25" s="9" t="s">
        <v>7</v>
      </c>
      <c r="CA25" s="11">
        <v>1750</v>
      </c>
      <c r="CB25" s="9" t="s">
        <v>7</v>
      </c>
      <c r="CC25" s="9">
        <v>4</v>
      </c>
      <c r="CD25" s="24" t="s">
        <v>9</v>
      </c>
      <c r="CE25" s="680">
        <v>17.559522049726862</v>
      </c>
      <c r="CF25" s="662">
        <f>INDEX('Калькулятор 24v'!$L$103:$BF$103,MATCH(CA25,'Калькулятор 24v'!$L$70:$BF$70,0))</f>
        <v>6211.6041260000084</v>
      </c>
      <c r="CG25" s="27">
        <v>73941.928392174217</v>
      </c>
      <c r="CH25" s="27">
        <v>15791.814481743591</v>
      </c>
      <c r="CI25" s="20">
        <f t="shared" si="9"/>
        <v>89733.742873917814</v>
      </c>
    </row>
    <row r="26" spans="2:87" ht="16.5" thickBot="1" x14ac:dyDescent="0.3">
      <c r="B26" s="846"/>
      <c r="C26" s="8" t="str">
        <f t="shared" si="0"/>
        <v>Wtherm</v>
      </c>
      <c r="D26" s="9" t="s">
        <v>7</v>
      </c>
      <c r="E26" s="25" t="s">
        <v>80</v>
      </c>
      <c r="F26" s="9" t="s">
        <v>7</v>
      </c>
      <c r="G26" s="9">
        <v>75</v>
      </c>
      <c r="H26" s="9" t="s">
        <v>7</v>
      </c>
      <c r="I26" s="9">
        <v>240</v>
      </c>
      <c r="J26" s="9" t="s">
        <v>7</v>
      </c>
      <c r="K26" s="11">
        <v>1800</v>
      </c>
      <c r="L26" s="9" t="s">
        <v>7</v>
      </c>
      <c r="M26" s="12">
        <v>2</v>
      </c>
      <c r="N26" s="55" t="s">
        <v>8</v>
      </c>
      <c r="O26" s="680">
        <v>13.029994959467061</v>
      </c>
      <c r="P26" s="662">
        <f>INDEX('Калькулятор 24v'!$L$73:$BF$73,MATCH(K26,'Калькулятор 24v'!$L$70:$BF$70,0))</f>
        <v>3813.5898709999997</v>
      </c>
      <c r="Q26" s="27">
        <v>63756.734208829002</v>
      </c>
      <c r="R26" s="27">
        <v>16172.869824307696</v>
      </c>
      <c r="S26" s="20">
        <f t="shared" si="1"/>
        <v>79929.604033136697</v>
      </c>
      <c r="T26" s="8" t="str">
        <f t="shared" si="2"/>
        <v>Wtherm</v>
      </c>
      <c r="U26" s="9" t="s">
        <v>7</v>
      </c>
      <c r="V26" s="25" t="s">
        <v>80</v>
      </c>
      <c r="W26" s="9" t="s">
        <v>7</v>
      </c>
      <c r="X26" s="9">
        <v>90</v>
      </c>
      <c r="Y26" s="9" t="s">
        <v>7</v>
      </c>
      <c r="Z26" s="9">
        <v>240</v>
      </c>
      <c r="AA26" s="9" t="s">
        <v>7</v>
      </c>
      <c r="AB26" s="11">
        <v>1800</v>
      </c>
      <c r="AC26" s="9" t="s">
        <v>7</v>
      </c>
      <c r="AD26" s="12">
        <v>2</v>
      </c>
      <c r="AE26" s="23" t="s">
        <v>8</v>
      </c>
      <c r="AF26" s="680">
        <v>13.481253465467063</v>
      </c>
      <c r="AG26" s="662">
        <f>INDEX('Калькулятор 24v'!$L$79:$BF$79,MATCH(AB26,'Калькулятор 24v'!$L$70:$BF$70,0))</f>
        <v>4137.2658599999995</v>
      </c>
      <c r="AH26" s="27">
        <v>64324.209105336013</v>
      </c>
      <c r="AI26" s="27">
        <v>16172.869824307696</v>
      </c>
      <c r="AJ26" s="20">
        <f t="shared" si="3"/>
        <v>80497.078929643714</v>
      </c>
      <c r="AK26" s="8" t="str">
        <f t="shared" si="4"/>
        <v>Wtherm</v>
      </c>
      <c r="AL26" s="9" t="s">
        <v>7</v>
      </c>
      <c r="AM26" s="25" t="s">
        <v>80</v>
      </c>
      <c r="AN26" s="9" t="s">
        <v>7</v>
      </c>
      <c r="AO26" s="9">
        <v>110</v>
      </c>
      <c r="AP26" s="9" t="s">
        <v>7</v>
      </c>
      <c r="AQ26" s="9">
        <v>240</v>
      </c>
      <c r="AR26" s="9" t="s">
        <v>7</v>
      </c>
      <c r="AS26" s="11">
        <v>1800</v>
      </c>
      <c r="AT26" s="9" t="s">
        <v>7</v>
      </c>
      <c r="AU26" s="12">
        <v>2</v>
      </c>
      <c r="AV26" s="23" t="s">
        <v>8</v>
      </c>
      <c r="AW26" s="680">
        <v>14.08293147346706</v>
      </c>
      <c r="AX26" s="662">
        <f>INDEX('Калькулятор 24v'!$L$85:$BF$85,MATCH(AS26,'Калькулятор 24v'!$L$70:$BF$70,0))</f>
        <v>4168.7430934609192</v>
      </c>
      <c r="AY26" s="27">
        <v>65111.029800678691</v>
      </c>
      <c r="AZ26" s="27">
        <v>16172.869824307696</v>
      </c>
      <c r="BA26" s="20">
        <f t="shared" si="5"/>
        <v>81283.899624986385</v>
      </c>
      <c r="BB26" s="8" t="str">
        <f t="shared" si="6"/>
        <v>Wtherm</v>
      </c>
      <c r="BC26" s="9" t="s">
        <v>7</v>
      </c>
      <c r="BD26" s="25" t="s">
        <v>80</v>
      </c>
      <c r="BE26" s="9" t="s">
        <v>7</v>
      </c>
      <c r="BF26" s="9">
        <v>140</v>
      </c>
      <c r="BG26" s="9" t="s">
        <v>7</v>
      </c>
      <c r="BH26" s="9">
        <v>240</v>
      </c>
      <c r="BI26" s="9" t="s">
        <v>7</v>
      </c>
      <c r="BJ26" s="11">
        <v>1800</v>
      </c>
      <c r="BK26" s="9" t="s">
        <v>7</v>
      </c>
      <c r="BL26" s="9">
        <v>4</v>
      </c>
      <c r="BM26" s="24" t="s">
        <v>9</v>
      </c>
      <c r="BN26" s="680">
        <v>16.769265322349504</v>
      </c>
      <c r="BO26" s="662">
        <f>INDEX('Калькулятор 24v'!$L$91:$BF$91,MATCH(BJ26,'Калькулятор 24v'!$L$70:$BF$70,0))</f>
        <v>5618.3497564999989</v>
      </c>
      <c r="BP26" s="27">
        <v>74266.7899336134</v>
      </c>
      <c r="BQ26" s="27">
        <v>16172.869824307696</v>
      </c>
      <c r="BR26" s="20">
        <f t="shared" si="7"/>
        <v>90439.659757921094</v>
      </c>
      <c r="BS26" s="8" t="str">
        <f t="shared" si="8"/>
        <v>Wtherm</v>
      </c>
      <c r="BT26" s="9" t="s">
        <v>7</v>
      </c>
      <c r="BU26" s="25" t="s">
        <v>80</v>
      </c>
      <c r="BV26" s="9" t="s">
        <v>7</v>
      </c>
      <c r="BW26" s="9">
        <v>180</v>
      </c>
      <c r="BX26" s="9" t="s">
        <v>7</v>
      </c>
      <c r="BY26" s="9">
        <v>240</v>
      </c>
      <c r="BZ26" s="9" t="s">
        <v>7</v>
      </c>
      <c r="CA26" s="11">
        <v>1800</v>
      </c>
      <c r="CB26" s="9" t="s">
        <v>7</v>
      </c>
      <c r="CC26" s="9">
        <v>4</v>
      </c>
      <c r="CD26" s="24" t="s">
        <v>9</v>
      </c>
      <c r="CE26" s="680">
        <v>17.972621338349505</v>
      </c>
      <c r="CF26" s="662">
        <f>INDEX('Калькулятор 24v'!$L$103:$BF$103,MATCH(CA26,'Калькулятор 24v'!$L$70:$BF$70,0))</f>
        <v>6433.4471305000088</v>
      </c>
      <c r="CG26" s="27">
        <v>75825.33757429877</v>
      </c>
      <c r="CH26" s="27">
        <v>16172.869824307696</v>
      </c>
      <c r="CI26" s="20">
        <f t="shared" si="9"/>
        <v>91998.207398606464</v>
      </c>
    </row>
    <row r="27" spans="2:87" ht="16.5" thickBot="1" x14ac:dyDescent="0.3">
      <c r="B27" s="846"/>
      <c r="C27" s="8" t="str">
        <f t="shared" si="0"/>
        <v>Wtherm</v>
      </c>
      <c r="D27" s="9" t="s">
        <v>7</v>
      </c>
      <c r="E27" s="25" t="s">
        <v>80</v>
      </c>
      <c r="F27" s="9" t="s">
        <v>7</v>
      </c>
      <c r="G27" s="9">
        <v>75</v>
      </c>
      <c r="H27" s="9" t="s">
        <v>7</v>
      </c>
      <c r="I27" s="9">
        <v>240</v>
      </c>
      <c r="J27" s="9" t="s">
        <v>7</v>
      </c>
      <c r="K27" s="11">
        <v>1850</v>
      </c>
      <c r="L27" s="9" t="s">
        <v>7</v>
      </c>
      <c r="M27" s="12">
        <v>2</v>
      </c>
      <c r="N27" s="55" t="s">
        <v>8</v>
      </c>
      <c r="O27" s="680">
        <v>13.320624674514281</v>
      </c>
      <c r="P27" s="662">
        <f>INDEX('Калькулятор 24v'!$L$73:$BF$73,MATCH(K27,'Калькулятор 24v'!$L$70:$BF$70,0))</f>
        <v>3945.0929699999992</v>
      </c>
      <c r="Q27" s="27">
        <v>65274.428086428401</v>
      </c>
      <c r="R27" s="27">
        <v>16553.925166871792</v>
      </c>
      <c r="S27" s="20">
        <f t="shared" si="1"/>
        <v>81828.353253300185</v>
      </c>
      <c r="T27" s="8" t="str">
        <f t="shared" si="2"/>
        <v>Wtherm</v>
      </c>
      <c r="U27" s="9" t="s">
        <v>7</v>
      </c>
      <c r="V27" s="25" t="s">
        <v>80</v>
      </c>
      <c r="W27" s="9" t="s">
        <v>7</v>
      </c>
      <c r="X27" s="9">
        <v>90</v>
      </c>
      <c r="Y27" s="9" t="s">
        <v>7</v>
      </c>
      <c r="Z27" s="9">
        <v>240</v>
      </c>
      <c r="AA27" s="9" t="s">
        <v>7</v>
      </c>
      <c r="AB27" s="11">
        <v>1850</v>
      </c>
      <c r="AC27" s="9" t="s">
        <v>7</v>
      </c>
      <c r="AD27" s="12">
        <v>2</v>
      </c>
      <c r="AE27" s="23" t="s">
        <v>8</v>
      </c>
      <c r="AF27" s="680">
        <v>13.781397380514282</v>
      </c>
      <c r="AG27" s="662">
        <f>INDEX('Калькулятор 24v'!$L$79:$BF$79,MATCH(AB27,'Калькулятор 24v'!$L$70:$BF$70,0))</f>
        <v>4279.9301999999998</v>
      </c>
      <c r="AH27" s="27">
        <v>65853.831048297914</v>
      </c>
      <c r="AI27" s="27">
        <v>16553.925166871792</v>
      </c>
      <c r="AJ27" s="20">
        <f t="shared" si="3"/>
        <v>82407.756215169706</v>
      </c>
      <c r="AK27" s="8" t="str">
        <f t="shared" si="4"/>
        <v>Wtherm</v>
      </c>
      <c r="AL27" s="9" t="s">
        <v>7</v>
      </c>
      <c r="AM27" s="25" t="s">
        <v>80</v>
      </c>
      <c r="AN27" s="9" t="s">
        <v>7</v>
      </c>
      <c r="AO27" s="9">
        <v>110</v>
      </c>
      <c r="AP27" s="9" t="s">
        <v>7</v>
      </c>
      <c r="AQ27" s="9">
        <v>240</v>
      </c>
      <c r="AR27" s="9" t="s">
        <v>7</v>
      </c>
      <c r="AS27" s="11">
        <v>1850</v>
      </c>
      <c r="AT27" s="9" t="s">
        <v>7</v>
      </c>
      <c r="AU27" s="12">
        <v>2</v>
      </c>
      <c r="AV27" s="23" t="s">
        <v>8</v>
      </c>
      <c r="AW27" s="680">
        <v>14.395760988514283</v>
      </c>
      <c r="AX27" s="662">
        <f>INDEX('Калькулятор 24v'!$L$85:$BF$85,MATCH(AS27,'Калькулятор 24v'!$L$70:$BF$70,0))</f>
        <v>4312.4928553043992</v>
      </c>
      <c r="AY27" s="27">
        <v>66656.555830790603</v>
      </c>
      <c r="AZ27" s="27">
        <v>16553.925166871792</v>
      </c>
      <c r="BA27" s="20">
        <f t="shared" si="5"/>
        <v>83210.480997662395</v>
      </c>
      <c r="BB27" s="8" t="str">
        <f t="shared" si="6"/>
        <v>Wtherm</v>
      </c>
      <c r="BC27" s="9" t="s">
        <v>7</v>
      </c>
      <c r="BD27" s="25" t="s">
        <v>80</v>
      </c>
      <c r="BE27" s="9" t="s">
        <v>7</v>
      </c>
      <c r="BF27" s="9">
        <v>140</v>
      </c>
      <c r="BG27" s="9" t="s">
        <v>7</v>
      </c>
      <c r="BH27" s="9">
        <v>240</v>
      </c>
      <c r="BI27" s="9" t="s">
        <v>7</v>
      </c>
      <c r="BJ27" s="11">
        <v>1850</v>
      </c>
      <c r="BK27" s="9" t="s">
        <v>7</v>
      </c>
      <c r="BL27" s="9">
        <v>4</v>
      </c>
      <c r="BM27" s="24" t="s">
        <v>9</v>
      </c>
      <c r="BN27" s="680">
        <v>17.156993410972152</v>
      </c>
      <c r="BO27" s="662">
        <f>INDEX('Калькулятор 24v'!$L$91:$BF$91,MATCH(BJ27,'Калькулятор 24v'!$L$70:$BF$70,0))</f>
        <v>5812.0859549999996</v>
      </c>
      <c r="BP27" s="27">
        <v>76085.261532347038</v>
      </c>
      <c r="BQ27" s="27">
        <v>16553.925166871792</v>
      </c>
      <c r="BR27" s="20">
        <f t="shared" si="7"/>
        <v>92639.18669921883</v>
      </c>
      <c r="BS27" s="8" t="str">
        <f t="shared" si="8"/>
        <v>Wtherm</v>
      </c>
      <c r="BT27" s="9" t="s">
        <v>7</v>
      </c>
      <c r="BU27" s="25" t="s">
        <v>80</v>
      </c>
      <c r="BV27" s="9" t="s">
        <v>7</v>
      </c>
      <c r="BW27" s="9">
        <v>180</v>
      </c>
      <c r="BX27" s="9" t="s">
        <v>7</v>
      </c>
      <c r="BY27" s="9">
        <v>240</v>
      </c>
      <c r="BZ27" s="9" t="s">
        <v>7</v>
      </c>
      <c r="CA27" s="11">
        <v>1850</v>
      </c>
      <c r="CB27" s="9" t="s">
        <v>7</v>
      </c>
      <c r="CC27" s="9">
        <v>4</v>
      </c>
      <c r="CD27" s="24" t="s">
        <v>9</v>
      </c>
      <c r="CE27" s="680">
        <v>18.385720626972148</v>
      </c>
      <c r="CF27" s="662">
        <f>INDEX('Калькулятор 24v'!$L$103:$BF$103,MATCH(CA27,'Калькулятор 24v'!$L$70:$BF$70,0))</f>
        <v>6655.2901350000093</v>
      </c>
      <c r="CG27" s="27">
        <v>77675.617347332416</v>
      </c>
      <c r="CH27" s="27">
        <v>16553.925166871792</v>
      </c>
      <c r="CI27" s="20">
        <f t="shared" si="9"/>
        <v>94229.542514204208</v>
      </c>
    </row>
    <row r="28" spans="2:87" ht="16.5" thickBot="1" x14ac:dyDescent="0.3">
      <c r="B28" s="846"/>
      <c r="C28" s="8" t="str">
        <f t="shared" si="0"/>
        <v>Wtherm</v>
      </c>
      <c r="D28" s="9" t="s">
        <v>7</v>
      </c>
      <c r="E28" s="25" t="s">
        <v>80</v>
      </c>
      <c r="F28" s="9" t="s">
        <v>7</v>
      </c>
      <c r="G28" s="9">
        <v>75</v>
      </c>
      <c r="H28" s="9" t="s">
        <v>7</v>
      </c>
      <c r="I28" s="9">
        <v>240</v>
      </c>
      <c r="J28" s="9" t="s">
        <v>7</v>
      </c>
      <c r="K28" s="11">
        <v>1900</v>
      </c>
      <c r="L28" s="9" t="s">
        <v>7</v>
      </c>
      <c r="M28" s="12">
        <v>2</v>
      </c>
      <c r="N28" s="55" t="s">
        <v>8</v>
      </c>
      <c r="O28" s="680">
        <v>13.611254389561498</v>
      </c>
      <c r="P28" s="662">
        <f>INDEX('Калькулятор 24v'!$L$73:$BF$73,MATCH(K28,'Калькулятор 24v'!$L$70:$BF$70,0))</f>
        <v>4076.5960689999997</v>
      </c>
      <c r="Q28" s="27">
        <v>66758.992554936878</v>
      </c>
      <c r="R28" s="27">
        <v>16934.980509435907</v>
      </c>
      <c r="S28" s="20">
        <f t="shared" si="1"/>
        <v>83693.973064372782</v>
      </c>
      <c r="T28" s="8" t="str">
        <f t="shared" si="2"/>
        <v>Wtherm</v>
      </c>
      <c r="U28" s="9" t="s">
        <v>7</v>
      </c>
      <c r="V28" s="25" t="s">
        <v>80</v>
      </c>
      <c r="W28" s="9" t="s">
        <v>7</v>
      </c>
      <c r="X28" s="9">
        <v>90</v>
      </c>
      <c r="Y28" s="9" t="s">
        <v>7</v>
      </c>
      <c r="Z28" s="9">
        <v>240</v>
      </c>
      <c r="AA28" s="9" t="s">
        <v>7</v>
      </c>
      <c r="AB28" s="11">
        <v>1900</v>
      </c>
      <c r="AC28" s="9" t="s">
        <v>7</v>
      </c>
      <c r="AD28" s="12">
        <v>2</v>
      </c>
      <c r="AE28" s="23" t="s">
        <v>8</v>
      </c>
      <c r="AF28" s="680">
        <v>14.081541295561497</v>
      </c>
      <c r="AG28" s="662">
        <f>INDEX('Калькулятор 24v'!$L$79:$BF$79,MATCH(AB28,'Калькулятор 24v'!$L$70:$BF$70,0))</f>
        <v>4422.5945400000001</v>
      </c>
      <c r="AH28" s="27">
        <v>67350.323582168901</v>
      </c>
      <c r="AI28" s="27">
        <v>16934.980509435907</v>
      </c>
      <c r="AJ28" s="20">
        <f t="shared" si="3"/>
        <v>84285.304091604805</v>
      </c>
      <c r="AK28" s="8" t="str">
        <f t="shared" si="4"/>
        <v>Wtherm</v>
      </c>
      <c r="AL28" s="9" t="s">
        <v>7</v>
      </c>
      <c r="AM28" s="25" t="s">
        <v>80</v>
      </c>
      <c r="AN28" s="9" t="s">
        <v>7</v>
      </c>
      <c r="AO28" s="9">
        <v>110</v>
      </c>
      <c r="AP28" s="9" t="s">
        <v>7</v>
      </c>
      <c r="AQ28" s="9">
        <v>240</v>
      </c>
      <c r="AR28" s="9" t="s">
        <v>7</v>
      </c>
      <c r="AS28" s="11">
        <v>1900</v>
      </c>
      <c r="AT28" s="9" t="s">
        <v>7</v>
      </c>
      <c r="AU28" s="12">
        <v>2</v>
      </c>
      <c r="AV28" s="23" t="s">
        <v>8</v>
      </c>
      <c r="AW28" s="680">
        <v>14.708590503561499</v>
      </c>
      <c r="AX28" s="662">
        <f>INDEX('Калькулятор 24v'!$L$85:$BF$85,MATCH(AS28,'Калькулятор 24v'!$L$70:$BF$70,0))</f>
        <v>4456.2426171478801</v>
      </c>
      <c r="AY28" s="27">
        <v>68168.95245181158</v>
      </c>
      <c r="AZ28" s="27">
        <v>16934.980509435907</v>
      </c>
      <c r="BA28" s="20">
        <f t="shared" si="5"/>
        <v>85103.932961247483</v>
      </c>
      <c r="BB28" s="8" t="str">
        <f t="shared" si="6"/>
        <v>Wtherm</v>
      </c>
      <c r="BC28" s="9" t="s">
        <v>7</v>
      </c>
      <c r="BD28" s="25" t="s">
        <v>80</v>
      </c>
      <c r="BE28" s="9" t="s">
        <v>7</v>
      </c>
      <c r="BF28" s="9">
        <v>140</v>
      </c>
      <c r="BG28" s="9" t="s">
        <v>7</v>
      </c>
      <c r="BH28" s="9">
        <v>240</v>
      </c>
      <c r="BI28" s="9" t="s">
        <v>7</v>
      </c>
      <c r="BJ28" s="11">
        <v>1900</v>
      </c>
      <c r="BK28" s="9" t="s">
        <v>7</v>
      </c>
      <c r="BL28" s="9">
        <v>4</v>
      </c>
      <c r="BM28" s="24" t="s">
        <v>9</v>
      </c>
      <c r="BN28" s="680">
        <v>17.544721499594793</v>
      </c>
      <c r="BO28" s="662">
        <f>INDEX('Калькулятор 24v'!$L$91:$BF$91,MATCH(BJ28,'Калькулятор 24v'!$L$70:$BF$70,0))</f>
        <v>6005.8221534999993</v>
      </c>
      <c r="BP28" s="27">
        <v>77870.603721989784</v>
      </c>
      <c r="BQ28" s="27">
        <v>16934.980509435907</v>
      </c>
      <c r="BR28" s="20">
        <f t="shared" si="7"/>
        <v>94805.584231425688</v>
      </c>
      <c r="BS28" s="8" t="str">
        <f t="shared" si="8"/>
        <v>Wtherm</v>
      </c>
      <c r="BT28" s="9" t="s">
        <v>7</v>
      </c>
      <c r="BU28" s="25" t="s">
        <v>80</v>
      </c>
      <c r="BV28" s="9" t="s">
        <v>7</v>
      </c>
      <c r="BW28" s="9">
        <v>180</v>
      </c>
      <c r="BX28" s="9" t="s">
        <v>7</v>
      </c>
      <c r="BY28" s="9">
        <v>240</v>
      </c>
      <c r="BZ28" s="9" t="s">
        <v>7</v>
      </c>
      <c r="CA28" s="11">
        <v>1900</v>
      </c>
      <c r="CB28" s="9" t="s">
        <v>7</v>
      </c>
      <c r="CC28" s="9">
        <v>4</v>
      </c>
      <c r="CD28" s="24" t="s">
        <v>9</v>
      </c>
      <c r="CE28" s="680">
        <v>18.798819915594795</v>
      </c>
      <c r="CF28" s="662">
        <f>INDEX('Калькулятор 24v'!$L$103:$BF$103,MATCH(CA28,'Калькулятор 24v'!$L$70:$BF$70,0))</f>
        <v>6877.1331395000097</v>
      </c>
      <c r="CG28" s="27">
        <v>79492.767711275141</v>
      </c>
      <c r="CH28" s="27">
        <v>16934.980509435907</v>
      </c>
      <c r="CI28" s="20">
        <f t="shared" si="9"/>
        <v>96427.748220711044</v>
      </c>
    </row>
    <row r="29" spans="2:87" ht="16.5" thickBot="1" x14ac:dyDescent="0.3">
      <c r="B29" s="846"/>
      <c r="C29" s="8" t="str">
        <f t="shared" si="0"/>
        <v>Wtherm</v>
      </c>
      <c r="D29" s="9" t="s">
        <v>7</v>
      </c>
      <c r="E29" s="25" t="s">
        <v>80</v>
      </c>
      <c r="F29" s="9" t="s">
        <v>7</v>
      </c>
      <c r="G29" s="9">
        <v>75</v>
      </c>
      <c r="H29" s="9" t="s">
        <v>7</v>
      </c>
      <c r="I29" s="9">
        <v>240</v>
      </c>
      <c r="J29" s="9" t="s">
        <v>7</v>
      </c>
      <c r="K29" s="11">
        <v>1950</v>
      </c>
      <c r="L29" s="9" t="s">
        <v>7</v>
      </c>
      <c r="M29" s="12">
        <v>2</v>
      </c>
      <c r="N29" s="55" t="s">
        <v>8</v>
      </c>
      <c r="O29" s="680">
        <v>13.932992104608719</v>
      </c>
      <c r="P29" s="662">
        <f>INDEX('Калькулятор 24v'!$L$73:$BF$73,MATCH(K29,'Калькулятор 24v'!$L$70:$BF$70,0))</f>
        <v>4208.0991680000006</v>
      </c>
      <c r="Q29" s="27">
        <v>68210.42761435447</v>
      </c>
      <c r="R29" s="27">
        <v>17546.035852000001</v>
      </c>
      <c r="S29" s="20">
        <f t="shared" si="1"/>
        <v>85756.463466354471</v>
      </c>
      <c r="T29" s="8" t="str">
        <f t="shared" si="2"/>
        <v>Wtherm</v>
      </c>
      <c r="U29" s="9" t="s">
        <v>7</v>
      </c>
      <c r="V29" s="25" t="s">
        <v>80</v>
      </c>
      <c r="W29" s="9" t="s">
        <v>7</v>
      </c>
      <c r="X29" s="9">
        <v>90</v>
      </c>
      <c r="Y29" s="9" t="s">
        <v>7</v>
      </c>
      <c r="Z29" s="9">
        <v>240</v>
      </c>
      <c r="AA29" s="9" t="s">
        <v>7</v>
      </c>
      <c r="AB29" s="11">
        <v>1950</v>
      </c>
      <c r="AC29" s="9" t="s">
        <v>7</v>
      </c>
      <c r="AD29" s="12">
        <v>2</v>
      </c>
      <c r="AE29" s="23" t="s">
        <v>8</v>
      </c>
      <c r="AF29" s="680">
        <v>14.412793210608722</v>
      </c>
      <c r="AG29" s="662">
        <f>INDEX('Калькулятор 24v'!$L$79:$BF$79,MATCH(AB29,'Калькулятор 24v'!$L$70:$BF$70,0))</f>
        <v>4565.2588800000003</v>
      </c>
      <c r="AH29" s="27">
        <v>68813.686706948982</v>
      </c>
      <c r="AI29" s="27">
        <v>17546.035852000001</v>
      </c>
      <c r="AJ29" s="20">
        <f t="shared" si="3"/>
        <v>86359.722558948983</v>
      </c>
      <c r="AK29" s="8" t="str">
        <f t="shared" si="4"/>
        <v>Wtherm</v>
      </c>
      <c r="AL29" s="9" t="s">
        <v>7</v>
      </c>
      <c r="AM29" s="25" t="s">
        <v>80</v>
      </c>
      <c r="AN29" s="9" t="s">
        <v>7</v>
      </c>
      <c r="AO29" s="9">
        <v>110</v>
      </c>
      <c r="AP29" s="9" t="s">
        <v>7</v>
      </c>
      <c r="AQ29" s="9">
        <v>240</v>
      </c>
      <c r="AR29" s="9" t="s">
        <v>7</v>
      </c>
      <c r="AS29" s="11">
        <v>1950</v>
      </c>
      <c r="AT29" s="9" t="s">
        <v>7</v>
      </c>
      <c r="AU29" s="12">
        <v>2</v>
      </c>
      <c r="AV29" s="23" t="s">
        <v>8</v>
      </c>
      <c r="AW29" s="680">
        <v>15.052528018608722</v>
      </c>
      <c r="AX29" s="662">
        <f>INDEX('Калькулятор 24v'!$L$85:$BF$85,MATCH(AS29,'Калькулятор 24v'!$L$70:$BF$70,0))</f>
        <v>4599.9923789913591</v>
      </c>
      <c r="AY29" s="27">
        <v>69648.219663741649</v>
      </c>
      <c r="AZ29" s="27">
        <v>17546.035852000001</v>
      </c>
      <c r="BA29" s="20">
        <f t="shared" si="5"/>
        <v>87194.25551574165</v>
      </c>
      <c r="BB29" s="8" t="str">
        <f t="shared" si="6"/>
        <v>Wtherm</v>
      </c>
      <c r="BC29" s="9" t="s">
        <v>7</v>
      </c>
      <c r="BD29" s="25" t="s">
        <v>80</v>
      </c>
      <c r="BE29" s="9" t="s">
        <v>7</v>
      </c>
      <c r="BF29" s="9">
        <v>140</v>
      </c>
      <c r="BG29" s="9" t="s">
        <v>7</v>
      </c>
      <c r="BH29" s="9">
        <v>240</v>
      </c>
      <c r="BI29" s="9" t="s">
        <v>7</v>
      </c>
      <c r="BJ29" s="11">
        <v>1950</v>
      </c>
      <c r="BK29" s="9" t="s">
        <v>7</v>
      </c>
      <c r="BL29" s="9">
        <v>4</v>
      </c>
      <c r="BM29" s="24" t="s">
        <v>9</v>
      </c>
      <c r="BN29" s="680">
        <v>17.963557588217441</v>
      </c>
      <c r="BO29" s="662">
        <f>INDEX('Калькулятор 24v'!$L$91:$BF$91,MATCH(BJ29,'Калькулятор 24v'!$L$70:$BF$70,0))</f>
        <v>6199.558352</v>
      </c>
      <c r="BP29" s="27">
        <v>79622.816502541595</v>
      </c>
      <c r="BQ29" s="27">
        <v>17546.035852000001</v>
      </c>
      <c r="BR29" s="20">
        <f t="shared" si="7"/>
        <v>97168.852354541596</v>
      </c>
      <c r="BS29" s="8" t="str">
        <f t="shared" si="8"/>
        <v>Wtherm</v>
      </c>
      <c r="BT29" s="9" t="s">
        <v>7</v>
      </c>
      <c r="BU29" s="25" t="s">
        <v>80</v>
      </c>
      <c r="BV29" s="9" t="s">
        <v>7</v>
      </c>
      <c r="BW29" s="9">
        <v>180</v>
      </c>
      <c r="BX29" s="9" t="s">
        <v>7</v>
      </c>
      <c r="BY29" s="9">
        <v>240</v>
      </c>
      <c r="BZ29" s="9" t="s">
        <v>7</v>
      </c>
      <c r="CA29" s="11">
        <v>1950</v>
      </c>
      <c r="CB29" s="9" t="s">
        <v>7</v>
      </c>
      <c r="CC29" s="9">
        <v>4</v>
      </c>
      <c r="CD29" s="24" t="s">
        <v>9</v>
      </c>
      <c r="CE29" s="680">
        <v>19.243027204217441</v>
      </c>
      <c r="CF29" s="662">
        <f>INDEX('Калькулятор 24v'!$L$103:$BF$103,MATCH(CA29,'Калькулятор 24v'!$L$70:$BF$70,0))</f>
        <v>7098.9761440000093</v>
      </c>
      <c r="CG29" s="27">
        <v>81276.788666126959</v>
      </c>
      <c r="CH29" s="27">
        <v>17546.035852000001</v>
      </c>
      <c r="CI29" s="20">
        <f t="shared" si="9"/>
        <v>98822.824518126959</v>
      </c>
    </row>
    <row r="30" spans="2:87" ht="16.5" thickBot="1" x14ac:dyDescent="0.3">
      <c r="B30" s="846"/>
      <c r="C30" s="8" t="str">
        <f t="shared" si="0"/>
        <v>Wtherm</v>
      </c>
      <c r="D30" s="9" t="s">
        <v>7</v>
      </c>
      <c r="E30" s="25" t="s">
        <v>80</v>
      </c>
      <c r="F30" s="9" t="s">
        <v>7</v>
      </c>
      <c r="G30" s="9">
        <v>75</v>
      </c>
      <c r="H30" s="9" t="s">
        <v>7</v>
      </c>
      <c r="I30" s="9">
        <v>240</v>
      </c>
      <c r="J30" s="9" t="s">
        <v>7</v>
      </c>
      <c r="K30" s="11">
        <v>2000</v>
      </c>
      <c r="L30" s="9" t="s">
        <v>7</v>
      </c>
      <c r="M30" s="12">
        <v>2</v>
      </c>
      <c r="N30" s="55" t="s">
        <v>8</v>
      </c>
      <c r="O30" s="680">
        <v>14.768525816655941</v>
      </c>
      <c r="P30" s="662">
        <f>INDEX('Калькулятор 24v'!$L$73:$BF$73,MATCH(K30,'Калькулятор 24v'!$L$70:$BF$70,0))</f>
        <v>4339.6022669999993</v>
      </c>
      <c r="Q30" s="27">
        <v>69657.859544681123</v>
      </c>
      <c r="R30" s="27">
        <v>17927.091194564106</v>
      </c>
      <c r="S30" s="20">
        <f t="shared" si="1"/>
        <v>87584.950739245221</v>
      </c>
      <c r="T30" s="8" t="str">
        <f t="shared" si="2"/>
        <v>Wtherm</v>
      </c>
      <c r="U30" s="9" t="s">
        <v>7</v>
      </c>
      <c r="V30" s="25" t="s">
        <v>80</v>
      </c>
      <c r="W30" s="9" t="s">
        <v>7</v>
      </c>
      <c r="X30" s="9">
        <v>90</v>
      </c>
      <c r="Y30" s="9" t="s">
        <v>7</v>
      </c>
      <c r="Z30" s="9">
        <v>240</v>
      </c>
      <c r="AA30" s="9" t="s">
        <v>7</v>
      </c>
      <c r="AB30" s="11">
        <v>2000</v>
      </c>
      <c r="AC30" s="9" t="s">
        <v>7</v>
      </c>
      <c r="AD30" s="12">
        <v>2</v>
      </c>
      <c r="AE30" s="23" t="s">
        <v>8</v>
      </c>
      <c r="AF30" s="680">
        <v>15.257841122655943</v>
      </c>
      <c r="AG30" s="662">
        <f>INDEX('Калькулятор 24v'!$L$79:$BF$79,MATCH(AB30,'Калькулятор 24v'!$L$70:$BF$70,0))</f>
        <v>4707.9232199999997</v>
      </c>
      <c r="AH30" s="27">
        <v>70273.406882638141</v>
      </c>
      <c r="AI30" s="27">
        <v>17927.091194564106</v>
      </c>
      <c r="AJ30" s="20">
        <f t="shared" si="3"/>
        <v>88200.498077202239</v>
      </c>
      <c r="AK30" s="8" t="str">
        <f t="shared" si="4"/>
        <v>Wtherm</v>
      </c>
      <c r="AL30" s="9" t="s">
        <v>7</v>
      </c>
      <c r="AM30" s="25" t="s">
        <v>80</v>
      </c>
      <c r="AN30" s="9" t="s">
        <v>7</v>
      </c>
      <c r="AO30" s="9">
        <v>110</v>
      </c>
      <c r="AP30" s="9" t="s">
        <v>7</v>
      </c>
      <c r="AQ30" s="9">
        <v>240</v>
      </c>
      <c r="AR30" s="9" t="s">
        <v>7</v>
      </c>
      <c r="AS30" s="11">
        <v>2000</v>
      </c>
      <c r="AT30" s="9" t="s">
        <v>7</v>
      </c>
      <c r="AU30" s="12">
        <v>2</v>
      </c>
      <c r="AV30" s="23" t="s">
        <v>8</v>
      </c>
      <c r="AW30" s="680">
        <v>15.910261530655943</v>
      </c>
      <c r="AX30" s="662">
        <f>INDEX('Калькулятор 24v'!$L$85:$BF$85,MATCH(AS30,'Калькулятор 24v'!$L$70:$BF$70,0))</f>
        <v>4743.7421408348382</v>
      </c>
      <c r="AY30" s="27">
        <v>71124.324166580816</v>
      </c>
      <c r="AZ30" s="27">
        <v>17927.091194564106</v>
      </c>
      <c r="BA30" s="20">
        <f t="shared" si="5"/>
        <v>89051.415361144929</v>
      </c>
      <c r="BB30" s="8" t="str">
        <f t="shared" si="6"/>
        <v>Wtherm</v>
      </c>
      <c r="BC30" s="9" t="s">
        <v>7</v>
      </c>
      <c r="BD30" s="25" t="s">
        <v>80</v>
      </c>
      <c r="BE30" s="9" t="s">
        <v>7</v>
      </c>
      <c r="BF30" s="9">
        <v>140</v>
      </c>
      <c r="BG30" s="9" t="s">
        <v>7</v>
      </c>
      <c r="BH30" s="9">
        <v>240</v>
      </c>
      <c r="BI30" s="9" t="s">
        <v>7</v>
      </c>
      <c r="BJ30" s="11">
        <v>2000</v>
      </c>
      <c r="BK30" s="9" t="s">
        <v>7</v>
      </c>
      <c r="BL30" s="9">
        <v>4</v>
      </c>
      <c r="BM30" s="24" t="s">
        <v>9</v>
      </c>
      <c r="BN30" s="680">
        <v>18.896189673840087</v>
      </c>
      <c r="BO30" s="662">
        <f>INDEX('Калькулятор 24v'!$L$91:$BF$91,MATCH(BJ30,'Калькулятор 24v'!$L$70:$BF$70,0))</f>
        <v>6393.2945504999989</v>
      </c>
      <c r="BP30" s="27">
        <v>81372.586934002495</v>
      </c>
      <c r="BQ30" s="27">
        <v>17927.091194564106</v>
      </c>
      <c r="BR30" s="20">
        <f t="shared" si="7"/>
        <v>99299.678128566593</v>
      </c>
      <c r="BS30" s="8" t="str">
        <f t="shared" si="8"/>
        <v>Wtherm</v>
      </c>
      <c r="BT30" s="9" t="s">
        <v>7</v>
      </c>
      <c r="BU30" s="25" t="s">
        <v>80</v>
      </c>
      <c r="BV30" s="9" t="s">
        <v>7</v>
      </c>
      <c r="BW30" s="9">
        <v>180</v>
      </c>
      <c r="BX30" s="9" t="s">
        <v>7</v>
      </c>
      <c r="BY30" s="9">
        <v>240</v>
      </c>
      <c r="BZ30" s="9" t="s">
        <v>7</v>
      </c>
      <c r="CA30" s="11">
        <v>2000</v>
      </c>
      <c r="CB30" s="9" t="s">
        <v>7</v>
      </c>
      <c r="CC30" s="9">
        <v>4</v>
      </c>
      <c r="CD30" s="24" t="s">
        <v>9</v>
      </c>
      <c r="CE30" s="680">
        <v>20.201030489840086</v>
      </c>
      <c r="CF30" s="662">
        <f>INDEX('Калькулятор 24v'!$L$103:$BF$103,MATCH(CA30,'Калькулятор 24v'!$L$70:$BF$70,0))</f>
        <v>7320.8191485000089</v>
      </c>
      <c r="CG30" s="27">
        <v>83059.327751887846</v>
      </c>
      <c r="CH30" s="27">
        <v>17927.091194564106</v>
      </c>
      <c r="CI30" s="20">
        <f t="shared" si="9"/>
        <v>100986.41894645194</v>
      </c>
    </row>
    <row r="31" spans="2:87" ht="16.5" thickBot="1" x14ac:dyDescent="0.3">
      <c r="B31" s="846"/>
      <c r="C31" s="8" t="str">
        <f t="shared" si="0"/>
        <v>Wtherm</v>
      </c>
      <c r="D31" s="9" t="s">
        <v>7</v>
      </c>
      <c r="E31" s="25" t="s">
        <v>80</v>
      </c>
      <c r="F31" s="9" t="s">
        <v>7</v>
      </c>
      <c r="G31" s="9">
        <v>75</v>
      </c>
      <c r="H31" s="9" t="s">
        <v>7</v>
      </c>
      <c r="I31" s="9">
        <v>240</v>
      </c>
      <c r="J31" s="9" t="s">
        <v>7</v>
      </c>
      <c r="K31" s="11">
        <v>2050</v>
      </c>
      <c r="L31" s="9" t="s">
        <v>7</v>
      </c>
      <c r="M31" s="12">
        <v>2</v>
      </c>
      <c r="N31" s="55" t="s">
        <v>8</v>
      </c>
      <c r="O31" s="680">
        <v>15.059155531703164</v>
      </c>
      <c r="P31" s="662">
        <f>INDEX('Калькулятор 24v'!$L$73:$BF$73,MATCH(K31,'Калькулятор 24v'!$L$70:$BF$70,0))</f>
        <v>4471.1053659999998</v>
      </c>
      <c r="Q31" s="27">
        <v>71169.441541224704</v>
      </c>
      <c r="R31" s="27">
        <v>18308.146537128207</v>
      </c>
      <c r="S31" s="20">
        <f t="shared" si="1"/>
        <v>89477.588078352914</v>
      </c>
      <c r="T31" s="8" t="str">
        <f t="shared" si="2"/>
        <v>Wtherm</v>
      </c>
      <c r="U31" s="9" t="s">
        <v>7</v>
      </c>
      <c r="V31" s="25" t="s">
        <v>80</v>
      </c>
      <c r="W31" s="9" t="s">
        <v>7</v>
      </c>
      <c r="X31" s="9">
        <v>90</v>
      </c>
      <c r="Y31" s="9" t="s">
        <v>7</v>
      </c>
      <c r="Z31" s="9">
        <v>240</v>
      </c>
      <c r="AA31" s="9" t="s">
        <v>7</v>
      </c>
      <c r="AB31" s="11">
        <v>2050</v>
      </c>
      <c r="AC31" s="9" t="s">
        <v>7</v>
      </c>
      <c r="AD31" s="12">
        <v>2</v>
      </c>
      <c r="AE31" s="23" t="s">
        <v>8</v>
      </c>
      <c r="AF31" s="680">
        <v>15.557985037703164</v>
      </c>
      <c r="AG31" s="662">
        <f>INDEX('Калькулятор 24v'!$L$79:$BF$79,MATCH(AB31,'Калькулятор 24v'!$L$70:$BF$70,0))</f>
        <v>4850.587559999999</v>
      </c>
      <c r="AH31" s="27">
        <v>71796.916944544209</v>
      </c>
      <c r="AI31" s="27">
        <v>18308.146537128207</v>
      </c>
      <c r="AJ31" s="20">
        <f t="shared" si="3"/>
        <v>90105.06348167242</v>
      </c>
      <c r="AK31" s="8" t="str">
        <f t="shared" si="4"/>
        <v>Wtherm</v>
      </c>
      <c r="AL31" s="9" t="s">
        <v>7</v>
      </c>
      <c r="AM31" s="25" t="s">
        <v>80</v>
      </c>
      <c r="AN31" s="9" t="s">
        <v>7</v>
      </c>
      <c r="AO31" s="9">
        <v>110</v>
      </c>
      <c r="AP31" s="9" t="s">
        <v>7</v>
      </c>
      <c r="AQ31" s="9">
        <v>240</v>
      </c>
      <c r="AR31" s="9" t="s">
        <v>7</v>
      </c>
      <c r="AS31" s="11">
        <v>2050</v>
      </c>
      <c r="AT31" s="9" t="s">
        <v>7</v>
      </c>
      <c r="AU31" s="12">
        <v>2</v>
      </c>
      <c r="AV31" s="23" t="s">
        <v>8</v>
      </c>
      <c r="AW31" s="680">
        <v>16.223091045703161</v>
      </c>
      <c r="AX31" s="662">
        <f>INDEX('Калькулятор 24v'!$L$85:$BF$85,MATCH(AS31,'Калькулятор 24v'!$L$70:$BF$70,0))</f>
        <v>4887.4919026783191</v>
      </c>
      <c r="AY31" s="27">
        <v>72663.738315636903</v>
      </c>
      <c r="AZ31" s="27">
        <v>18308.146537128207</v>
      </c>
      <c r="BA31" s="20">
        <f t="shared" si="5"/>
        <v>90971.884852765113</v>
      </c>
      <c r="BB31" s="8" t="str">
        <f t="shared" si="6"/>
        <v>Wtherm</v>
      </c>
      <c r="BC31" s="9" t="s">
        <v>7</v>
      </c>
      <c r="BD31" s="25" t="s">
        <v>80</v>
      </c>
      <c r="BE31" s="9" t="s">
        <v>7</v>
      </c>
      <c r="BF31" s="9">
        <v>140</v>
      </c>
      <c r="BG31" s="9" t="s">
        <v>7</v>
      </c>
      <c r="BH31" s="9">
        <v>240</v>
      </c>
      <c r="BI31" s="9" t="s">
        <v>7</v>
      </c>
      <c r="BJ31" s="11">
        <v>2050</v>
      </c>
      <c r="BK31" s="9" t="s">
        <v>7</v>
      </c>
      <c r="BL31" s="9">
        <v>4</v>
      </c>
      <c r="BM31" s="24" t="s">
        <v>9</v>
      </c>
      <c r="BN31" s="680">
        <v>19.283917762462732</v>
      </c>
      <c r="BO31" s="662">
        <f>INDEX('Калькулятор 24v'!$L$91:$BF$91,MATCH(BJ31,'Калькулятор 24v'!$L$70:$BF$70,0))</f>
        <v>6587.0307489999996</v>
      </c>
      <c r="BP31" s="27">
        <v>83184.946651680308</v>
      </c>
      <c r="BQ31" s="27">
        <v>18308.146537128207</v>
      </c>
      <c r="BR31" s="20">
        <f t="shared" si="7"/>
        <v>101493.09318880852</v>
      </c>
      <c r="BS31" s="8" t="str">
        <f t="shared" si="8"/>
        <v>Wtherm</v>
      </c>
      <c r="BT31" s="9" t="s">
        <v>7</v>
      </c>
      <c r="BU31" s="25" t="s">
        <v>80</v>
      </c>
      <c r="BV31" s="9" t="s">
        <v>7</v>
      </c>
      <c r="BW31" s="9">
        <v>180</v>
      </c>
      <c r="BX31" s="9" t="s">
        <v>7</v>
      </c>
      <c r="BY31" s="9">
        <v>240</v>
      </c>
      <c r="BZ31" s="9" t="s">
        <v>7</v>
      </c>
      <c r="CA31" s="11">
        <v>2050</v>
      </c>
      <c r="CB31" s="9" t="s">
        <v>7</v>
      </c>
      <c r="CC31" s="9">
        <v>4</v>
      </c>
      <c r="CD31" s="24" t="s">
        <v>9</v>
      </c>
      <c r="CE31" s="680">
        <v>20.614129778462729</v>
      </c>
      <c r="CF31" s="662">
        <f>INDEX('Калькулятор 24v'!$L$103:$BF$103,MATCH(CA31,'Калькулятор 24v'!$L$70:$BF$70,0))</f>
        <v>7542.6621530000093</v>
      </c>
      <c r="CG31" s="27">
        <v>84903.495643865681</v>
      </c>
      <c r="CH31" s="27">
        <v>18308.146537128207</v>
      </c>
      <c r="CI31" s="20">
        <f t="shared" si="9"/>
        <v>103211.64218099389</v>
      </c>
    </row>
    <row r="32" spans="2:87" ht="16.5" thickBot="1" x14ac:dyDescent="0.3">
      <c r="B32" s="846"/>
      <c r="C32" s="8" t="str">
        <f t="shared" si="0"/>
        <v>Wtherm</v>
      </c>
      <c r="D32" s="12" t="s">
        <v>7</v>
      </c>
      <c r="E32" s="25" t="s">
        <v>80</v>
      </c>
      <c r="F32" s="12" t="s">
        <v>7</v>
      </c>
      <c r="G32" s="9">
        <v>75</v>
      </c>
      <c r="H32" s="12" t="s">
        <v>7</v>
      </c>
      <c r="I32" s="9">
        <v>240</v>
      </c>
      <c r="J32" s="12" t="s">
        <v>7</v>
      </c>
      <c r="K32" s="11">
        <v>2100</v>
      </c>
      <c r="L32" s="12" t="s">
        <v>7</v>
      </c>
      <c r="M32" s="12">
        <v>2</v>
      </c>
      <c r="N32" s="55" t="s">
        <v>8</v>
      </c>
      <c r="O32" s="680">
        <v>15.380893246750382</v>
      </c>
      <c r="P32" s="662">
        <f>INDEX('Калькулятор 24v'!$L$73:$BF$73,MATCH(K32,'Калькулятор 24v'!$L$70:$BF$70,0))</f>
        <v>4602.6084649999993</v>
      </c>
      <c r="Q32" s="27">
        <v>72521.488373369546</v>
      </c>
      <c r="R32" s="27">
        <v>18919.201879692311</v>
      </c>
      <c r="S32" s="20">
        <f t="shared" si="1"/>
        <v>91440.690253061854</v>
      </c>
      <c r="T32" s="8" t="str">
        <f t="shared" si="2"/>
        <v>Wtherm</v>
      </c>
      <c r="U32" s="12" t="s">
        <v>7</v>
      </c>
      <c r="V32" s="25" t="s">
        <v>80</v>
      </c>
      <c r="W32" s="12" t="s">
        <v>7</v>
      </c>
      <c r="X32" s="9">
        <v>90</v>
      </c>
      <c r="Y32" s="12" t="s">
        <v>7</v>
      </c>
      <c r="Z32" s="9">
        <v>240</v>
      </c>
      <c r="AA32" s="12" t="s">
        <v>7</v>
      </c>
      <c r="AB32" s="11">
        <v>2100</v>
      </c>
      <c r="AC32" s="12" t="s">
        <v>7</v>
      </c>
      <c r="AD32" s="12">
        <v>2</v>
      </c>
      <c r="AE32" s="23" t="s">
        <v>8</v>
      </c>
      <c r="AF32" s="680">
        <v>15.889236952750384</v>
      </c>
      <c r="AG32" s="662">
        <f>INDEX('Калькулятор 24v'!$L$79:$BF$79,MATCH(AB32,'Калькулятор 24v'!$L$70:$BF$70,0))</f>
        <v>4993.2518999999993</v>
      </c>
      <c r="AH32" s="27">
        <v>73160.891842051555</v>
      </c>
      <c r="AI32" s="27">
        <v>18919.201879692311</v>
      </c>
      <c r="AJ32" s="20">
        <f t="shared" si="3"/>
        <v>92080.093721743862</v>
      </c>
      <c r="AK32" s="8" t="str">
        <f t="shared" si="4"/>
        <v>Wtherm</v>
      </c>
      <c r="AL32" s="12" t="s">
        <v>7</v>
      </c>
      <c r="AM32" s="25" t="s">
        <v>80</v>
      </c>
      <c r="AN32" s="12" t="s">
        <v>7</v>
      </c>
      <c r="AO32" s="9">
        <v>110</v>
      </c>
      <c r="AP32" s="12" t="s">
        <v>7</v>
      </c>
      <c r="AQ32" s="9">
        <v>240</v>
      </c>
      <c r="AR32" s="12" t="s">
        <v>7</v>
      </c>
      <c r="AS32" s="11">
        <v>2100</v>
      </c>
      <c r="AT32" s="12" t="s">
        <v>7</v>
      </c>
      <c r="AU32" s="12">
        <v>2</v>
      </c>
      <c r="AV32" s="23" t="s">
        <v>8</v>
      </c>
      <c r="AW32" s="680">
        <v>16.567028560750384</v>
      </c>
      <c r="AX32" s="662">
        <f>INDEX('Калькулятор 24v'!$L$85:$BF$85,MATCH(AS32,'Калькулятор 24v'!$L$70:$BF$70,0))</f>
        <v>5031.2416645217991</v>
      </c>
      <c r="AY32" s="27">
        <v>74043.617300294252</v>
      </c>
      <c r="AZ32" s="27">
        <v>18919.201879692311</v>
      </c>
      <c r="BA32" s="20">
        <f t="shared" si="5"/>
        <v>92962.81917998656</v>
      </c>
      <c r="BB32" s="8" t="str">
        <f t="shared" si="6"/>
        <v>Wtherm</v>
      </c>
      <c r="BC32" s="12" t="s">
        <v>7</v>
      </c>
      <c r="BD32" s="25" t="s">
        <v>80</v>
      </c>
      <c r="BE32" s="12" t="s">
        <v>7</v>
      </c>
      <c r="BF32" s="9">
        <v>140</v>
      </c>
      <c r="BG32" s="12" t="s">
        <v>7</v>
      </c>
      <c r="BH32" s="9">
        <v>240</v>
      </c>
      <c r="BI32" s="12" t="s">
        <v>7</v>
      </c>
      <c r="BJ32" s="11">
        <v>2100</v>
      </c>
      <c r="BK32" s="12" t="s">
        <v>7</v>
      </c>
      <c r="BL32" s="9">
        <v>4</v>
      </c>
      <c r="BM32" s="24" t="s">
        <v>9</v>
      </c>
      <c r="BN32" s="680">
        <v>19.702753851085376</v>
      </c>
      <c r="BO32" s="662">
        <f>INDEX('Калькулятор 24v'!$L$91:$BF$91,MATCH(BJ32,'Калькулятор 24v'!$L$70:$BF$70,0))</f>
        <v>6780.7669474999984</v>
      </c>
      <c r="BP32" s="27">
        <v>84837.771204959397</v>
      </c>
      <c r="BQ32" s="27">
        <v>18919.201879692311</v>
      </c>
      <c r="BR32" s="20">
        <f t="shared" si="7"/>
        <v>103756.9730846517</v>
      </c>
      <c r="BS32" s="8" t="str">
        <f t="shared" si="8"/>
        <v>Wtherm</v>
      </c>
      <c r="BT32" s="12" t="s">
        <v>7</v>
      </c>
      <c r="BU32" s="25" t="s">
        <v>80</v>
      </c>
      <c r="BV32" s="12" t="s">
        <v>7</v>
      </c>
      <c r="BW32" s="9">
        <v>180</v>
      </c>
      <c r="BX32" s="12" t="s">
        <v>7</v>
      </c>
      <c r="BY32" s="9">
        <v>240</v>
      </c>
      <c r="BZ32" s="12" t="s">
        <v>7</v>
      </c>
      <c r="CA32" s="11">
        <v>2100</v>
      </c>
      <c r="CB32" s="12" t="s">
        <v>7</v>
      </c>
      <c r="CC32" s="9">
        <v>4</v>
      </c>
      <c r="CD32" s="24" t="s">
        <v>9</v>
      </c>
      <c r="CE32" s="680">
        <v>21.058337067085375</v>
      </c>
      <c r="CF32" s="662">
        <f>INDEX('Калькулятор 24v'!$L$103:$BF$103,MATCH(CA32,'Калькулятор 24v'!$L$70:$BF$70,0))</f>
        <v>7764.5051575000098</v>
      </c>
      <c r="CG32" s="27">
        <v>86588.128371444764</v>
      </c>
      <c r="CH32" s="27">
        <v>18919.201879692311</v>
      </c>
      <c r="CI32" s="20">
        <f t="shared" si="9"/>
        <v>105507.33025113707</v>
      </c>
    </row>
    <row r="33" spans="2:87" ht="16.5" thickBot="1" x14ac:dyDescent="0.3">
      <c r="B33" s="846"/>
      <c r="C33" s="8" t="str">
        <f t="shared" si="0"/>
        <v>Wtherm</v>
      </c>
      <c r="D33" s="9" t="s">
        <v>7</v>
      </c>
      <c r="E33" s="25" t="s">
        <v>80</v>
      </c>
      <c r="F33" s="9" t="s">
        <v>7</v>
      </c>
      <c r="G33" s="9">
        <v>75</v>
      </c>
      <c r="H33" s="9" t="s">
        <v>7</v>
      </c>
      <c r="I33" s="9">
        <v>240</v>
      </c>
      <c r="J33" s="9" t="s">
        <v>7</v>
      </c>
      <c r="K33" s="11">
        <v>2150</v>
      </c>
      <c r="L33" s="9" t="s">
        <v>7</v>
      </c>
      <c r="M33" s="12">
        <v>2</v>
      </c>
      <c r="N33" s="55" t="s">
        <v>8</v>
      </c>
      <c r="O33" s="680">
        <v>15.671522961797603</v>
      </c>
      <c r="P33" s="662">
        <f>INDEX('Калькулятор 24v'!$L$73:$BF$73,MATCH(K33,'Калькулятор 24v'!$L$70:$BF$70,0))</f>
        <v>4734.1115639999998</v>
      </c>
      <c r="Q33" s="27">
        <v>73840.405796423496</v>
      </c>
      <c r="R33" s="27">
        <v>19300.257222256409</v>
      </c>
      <c r="S33" s="20">
        <f t="shared" si="1"/>
        <v>93140.663018679901</v>
      </c>
      <c r="T33" s="8" t="str">
        <f t="shared" si="2"/>
        <v>Wtherm</v>
      </c>
      <c r="U33" s="9" t="s">
        <v>7</v>
      </c>
      <c r="V33" s="25" t="s">
        <v>80</v>
      </c>
      <c r="W33" s="9" t="s">
        <v>7</v>
      </c>
      <c r="X33" s="9">
        <v>90</v>
      </c>
      <c r="Y33" s="9" t="s">
        <v>7</v>
      </c>
      <c r="Z33" s="9">
        <v>240</v>
      </c>
      <c r="AA33" s="9" t="s">
        <v>7</v>
      </c>
      <c r="AB33" s="11">
        <v>2150</v>
      </c>
      <c r="AC33" s="9" t="s">
        <v>7</v>
      </c>
      <c r="AD33" s="12">
        <v>2</v>
      </c>
      <c r="AE33" s="23" t="s">
        <v>8</v>
      </c>
      <c r="AF33" s="680">
        <v>16.189380867797603</v>
      </c>
      <c r="AG33" s="662">
        <f>INDEX('Калькулятор 24v'!$L$79:$BF$79,MATCH(AB33,'Калькулятор 24v'!$L$70:$BF$70,0))</f>
        <v>5135.9162399999996</v>
      </c>
      <c r="AH33" s="27">
        <v>74491.737330468022</v>
      </c>
      <c r="AI33" s="27">
        <v>19300.257222256409</v>
      </c>
      <c r="AJ33" s="20">
        <f t="shared" si="3"/>
        <v>93791.994552724427</v>
      </c>
      <c r="AK33" s="8" t="str">
        <f t="shared" si="4"/>
        <v>Wtherm</v>
      </c>
      <c r="AL33" s="9" t="s">
        <v>7</v>
      </c>
      <c r="AM33" s="25" t="s">
        <v>80</v>
      </c>
      <c r="AN33" s="9" t="s">
        <v>7</v>
      </c>
      <c r="AO33" s="9">
        <v>110</v>
      </c>
      <c r="AP33" s="9" t="s">
        <v>7</v>
      </c>
      <c r="AQ33" s="9">
        <v>240</v>
      </c>
      <c r="AR33" s="9" t="s">
        <v>7</v>
      </c>
      <c r="AS33" s="11">
        <v>2150</v>
      </c>
      <c r="AT33" s="9" t="s">
        <v>7</v>
      </c>
      <c r="AU33" s="12">
        <v>2</v>
      </c>
      <c r="AV33" s="23" t="s">
        <v>8</v>
      </c>
      <c r="AW33" s="680">
        <v>16.879858075797603</v>
      </c>
      <c r="AX33" s="662">
        <f>INDEX('Калькулятор 24v'!$L$85:$BF$85,MATCH(AS33,'Калькулятор 24v'!$L$70:$BF$70,0))</f>
        <v>5174.9914263652799</v>
      </c>
      <c r="AY33" s="27">
        <v>75390.366875860695</v>
      </c>
      <c r="AZ33" s="27">
        <v>19300.257222256409</v>
      </c>
      <c r="BA33" s="20">
        <f t="shared" si="5"/>
        <v>94690.624098117099</v>
      </c>
      <c r="BB33" s="8" t="str">
        <f t="shared" si="6"/>
        <v>Wtherm</v>
      </c>
      <c r="BC33" s="9" t="s">
        <v>7</v>
      </c>
      <c r="BD33" s="25" t="s">
        <v>80</v>
      </c>
      <c r="BE33" s="9" t="s">
        <v>7</v>
      </c>
      <c r="BF33" s="9">
        <v>140</v>
      </c>
      <c r="BG33" s="9" t="s">
        <v>7</v>
      </c>
      <c r="BH33" s="9">
        <v>240</v>
      </c>
      <c r="BI33" s="9" t="s">
        <v>7</v>
      </c>
      <c r="BJ33" s="11">
        <v>2150</v>
      </c>
      <c r="BK33" s="9" t="s">
        <v>7</v>
      </c>
      <c r="BL33" s="9">
        <v>4</v>
      </c>
      <c r="BM33" s="24" t="s">
        <v>9</v>
      </c>
      <c r="BN33" s="680">
        <v>20.09048193970802</v>
      </c>
      <c r="BO33" s="662">
        <f>INDEX('Калькулятор 24v'!$L$91:$BF$91,MATCH(BJ33,'Калькулятор 24v'!$L$70:$BF$70,0))</f>
        <v>6974.5031459999991</v>
      </c>
      <c r="BP33" s="27">
        <v>86457.466349147609</v>
      </c>
      <c r="BQ33" s="27">
        <v>19300.257222256409</v>
      </c>
      <c r="BR33" s="20">
        <f t="shared" si="7"/>
        <v>105757.72357140401</v>
      </c>
      <c r="BS33" s="8" t="str">
        <f t="shared" si="8"/>
        <v>Wtherm</v>
      </c>
      <c r="BT33" s="9" t="s">
        <v>7</v>
      </c>
      <c r="BU33" s="25" t="s">
        <v>80</v>
      </c>
      <c r="BV33" s="9" t="s">
        <v>7</v>
      </c>
      <c r="BW33" s="9">
        <v>180</v>
      </c>
      <c r="BX33" s="9" t="s">
        <v>7</v>
      </c>
      <c r="BY33" s="9">
        <v>240</v>
      </c>
      <c r="BZ33" s="9" t="s">
        <v>7</v>
      </c>
      <c r="CA33" s="11">
        <v>2150</v>
      </c>
      <c r="CB33" s="9" t="s">
        <v>7</v>
      </c>
      <c r="CC33" s="9">
        <v>4</v>
      </c>
      <c r="CD33" s="24" t="s">
        <v>9</v>
      </c>
      <c r="CE33" s="680">
        <v>21.471436355708022</v>
      </c>
      <c r="CF33" s="662">
        <f>INDEX('Калькулятор 24v'!$L$103:$BF$103,MATCH(CA33,'Калькулятор 24v'!$L$70:$BF$70,0))</f>
        <v>7986.3481620000102</v>
      </c>
      <c r="CG33" s="27">
        <v>88239.631689932954</v>
      </c>
      <c r="CH33" s="27">
        <v>19300.257222256409</v>
      </c>
      <c r="CI33" s="20">
        <f t="shared" si="9"/>
        <v>107539.88891218936</v>
      </c>
    </row>
    <row r="34" spans="2:87" ht="16.5" thickBot="1" x14ac:dyDescent="0.3">
      <c r="B34" s="846"/>
      <c r="C34" s="8" t="str">
        <f t="shared" si="0"/>
        <v>Wtherm</v>
      </c>
      <c r="D34" s="9" t="s">
        <v>7</v>
      </c>
      <c r="E34" s="25" t="s">
        <v>80</v>
      </c>
      <c r="F34" s="9" t="s">
        <v>7</v>
      </c>
      <c r="G34" s="9">
        <v>75</v>
      </c>
      <c r="H34" s="9" t="s">
        <v>7</v>
      </c>
      <c r="I34" s="9">
        <v>240</v>
      </c>
      <c r="J34" s="9" t="s">
        <v>7</v>
      </c>
      <c r="K34" s="11">
        <v>2200</v>
      </c>
      <c r="L34" s="9" t="s">
        <v>7</v>
      </c>
      <c r="M34" s="12">
        <v>2</v>
      </c>
      <c r="N34" s="55" t="s">
        <v>8</v>
      </c>
      <c r="O34" s="680">
        <v>16.275192594204821</v>
      </c>
      <c r="P34" s="662">
        <f>INDEX('Калькулятор 24v'!$L$73:$BF$73,MATCH(K34,'Калькулятор 24v'!$L$70:$BF$70,0))</f>
        <v>4865.6146629999994</v>
      </c>
      <c r="Q34" s="27">
        <v>75100.526135844702</v>
      </c>
      <c r="R34" s="27">
        <v>19681.312564820513</v>
      </c>
      <c r="S34" s="20">
        <f t="shared" si="1"/>
        <v>94781.838700665219</v>
      </c>
      <c r="T34" s="8" t="str">
        <f t="shared" si="2"/>
        <v>Wtherm</v>
      </c>
      <c r="U34" s="9" t="s">
        <v>7</v>
      </c>
      <c r="V34" s="25" t="s">
        <v>80</v>
      </c>
      <c r="W34" s="9" t="s">
        <v>7</v>
      </c>
      <c r="X34" s="9">
        <v>90</v>
      </c>
      <c r="Y34" s="9" t="s">
        <v>7</v>
      </c>
      <c r="Z34" s="9">
        <v>240</v>
      </c>
      <c r="AA34" s="9" t="s">
        <v>7</v>
      </c>
      <c r="AB34" s="11">
        <v>2200</v>
      </c>
      <c r="AC34" s="9" t="s">
        <v>7</v>
      </c>
      <c r="AD34" s="12">
        <v>2</v>
      </c>
      <c r="AE34" s="23" t="s">
        <v>8</v>
      </c>
      <c r="AF34" s="680">
        <v>16.845759168204822</v>
      </c>
      <c r="AG34" s="662">
        <f>INDEX('Калькулятор 24v'!$L$79:$BF$79,MATCH(AB34,'Калькулятор 24v'!$L$70:$BF$70,0))</f>
        <v>5278.5805800000007</v>
      </c>
      <c r="AH34" s="27">
        <v>75817.93915199746</v>
      </c>
      <c r="AI34" s="27">
        <v>19681.312564820513</v>
      </c>
      <c r="AJ34" s="20">
        <f t="shared" si="3"/>
        <v>95499.251716817977</v>
      </c>
      <c r="AK34" s="8" t="str">
        <f t="shared" si="4"/>
        <v>Wtherm</v>
      </c>
      <c r="AL34" s="9" t="s">
        <v>7</v>
      </c>
      <c r="AM34" s="25" t="s">
        <v>80</v>
      </c>
      <c r="AN34" s="9" t="s">
        <v>7</v>
      </c>
      <c r="AO34" s="9">
        <v>110</v>
      </c>
      <c r="AP34" s="9" t="s">
        <v>7</v>
      </c>
      <c r="AQ34" s="9">
        <v>240</v>
      </c>
      <c r="AR34" s="9" t="s">
        <v>7</v>
      </c>
      <c r="AS34" s="11">
        <v>2200</v>
      </c>
      <c r="AT34" s="9" t="s">
        <v>7</v>
      </c>
      <c r="AU34" s="12">
        <v>2</v>
      </c>
      <c r="AV34" s="23" t="s">
        <v>8</v>
      </c>
      <c r="AW34" s="680">
        <v>17.606514600204822</v>
      </c>
      <c r="AX34" s="662">
        <f>INDEX('Калькулятор 24v'!$L$85:$BF$85,MATCH(AS34,'Калькулятор 24v'!$L$70:$BF$70,0))</f>
        <v>5318.741188208759</v>
      </c>
      <c r="AY34" s="27">
        <v>76804.677340201131</v>
      </c>
      <c r="AZ34" s="27">
        <v>19681.312564820513</v>
      </c>
      <c r="BA34" s="20">
        <f t="shared" si="5"/>
        <v>96485.989905021648</v>
      </c>
      <c r="BB34" s="8" t="str">
        <f t="shared" si="6"/>
        <v>Wtherm</v>
      </c>
      <c r="BC34" s="9" t="s">
        <v>7</v>
      </c>
      <c r="BD34" s="25" t="s">
        <v>80</v>
      </c>
      <c r="BE34" s="9" t="s">
        <v>7</v>
      </c>
      <c r="BF34" s="9">
        <v>140</v>
      </c>
      <c r="BG34" s="9" t="s">
        <v>7</v>
      </c>
      <c r="BH34" s="9">
        <v>240</v>
      </c>
      <c r="BI34" s="9" t="s">
        <v>7</v>
      </c>
      <c r="BJ34" s="11">
        <v>2200</v>
      </c>
      <c r="BK34" s="9" t="s">
        <v>7</v>
      </c>
      <c r="BL34" s="9">
        <v>4</v>
      </c>
      <c r="BM34" s="24" t="s">
        <v>9</v>
      </c>
      <c r="BN34" s="680">
        <v>20.978425973690669</v>
      </c>
      <c r="BO34" s="662">
        <f>INDEX('Калькулятор 24v'!$L$91:$BF$91,MATCH(BJ34,'Калькулятор 24v'!$L$70:$BF$70,0))</f>
        <v>7168.2393444999998</v>
      </c>
      <c r="BP34" s="27">
        <v>88253.029215601287</v>
      </c>
      <c r="BQ34" s="27">
        <v>19681.312564820513</v>
      </c>
      <c r="BR34" s="20">
        <f t="shared" si="7"/>
        <v>107934.3417804218</v>
      </c>
      <c r="BS34" s="8" t="str">
        <f t="shared" si="8"/>
        <v>Wtherm</v>
      </c>
      <c r="BT34" s="9" t="s">
        <v>7</v>
      </c>
      <c r="BU34" s="25" t="s">
        <v>80</v>
      </c>
      <c r="BV34" s="9" t="s">
        <v>7</v>
      </c>
      <c r="BW34" s="9">
        <v>180</v>
      </c>
      <c r="BX34" s="9" t="s">
        <v>7</v>
      </c>
      <c r="BY34" s="9">
        <v>240</v>
      </c>
      <c r="BZ34" s="9" t="s">
        <v>7</v>
      </c>
      <c r="CA34" s="11">
        <v>2200</v>
      </c>
      <c r="CB34" s="9" t="s">
        <v>7</v>
      </c>
      <c r="CC34" s="9">
        <v>4</v>
      </c>
      <c r="CD34" s="24" t="s">
        <v>9</v>
      </c>
      <c r="CE34" s="680">
        <v>22.499936837690669</v>
      </c>
      <c r="CF34" s="662">
        <f>INDEX('Калькулятор 24v'!$L$103:$BF$103,MATCH(CA34,'Калькулятор 24v'!$L$70:$BF$70,0))</f>
        <v>8208.1911665000116</v>
      </c>
      <c r="CG34" s="27">
        <v>90241.599342008645</v>
      </c>
      <c r="CH34" s="27">
        <v>19681.312564820513</v>
      </c>
      <c r="CI34" s="20">
        <f t="shared" si="9"/>
        <v>109922.91190682916</v>
      </c>
    </row>
    <row r="35" spans="2:87" ht="16.5" thickBot="1" x14ac:dyDescent="0.3">
      <c r="B35" s="846"/>
      <c r="C35" s="8" t="str">
        <f t="shared" si="0"/>
        <v>Wtherm</v>
      </c>
      <c r="D35" s="9" t="s">
        <v>7</v>
      </c>
      <c r="E35" s="25" t="s">
        <v>80</v>
      </c>
      <c r="F35" s="9" t="s">
        <v>7</v>
      </c>
      <c r="G35" s="9">
        <v>75</v>
      </c>
      <c r="H35" s="9" t="s">
        <v>7</v>
      </c>
      <c r="I35" s="9">
        <v>240</v>
      </c>
      <c r="J35" s="9" t="s">
        <v>7</v>
      </c>
      <c r="K35" s="11">
        <v>2250</v>
      </c>
      <c r="L35" s="9" t="s">
        <v>7</v>
      </c>
      <c r="M35" s="12">
        <v>2</v>
      </c>
      <c r="N35" s="55" t="s">
        <v>8</v>
      </c>
      <c r="O35" s="680">
        <v>16.565822309252042</v>
      </c>
      <c r="P35" s="662">
        <f>INDEX('Калькулятор 24v'!$L$73:$BF$73,MATCH(K35,'Калькулятор 24v'!$L$70:$BF$70,0))</f>
        <v>4997.1177619999999</v>
      </c>
      <c r="Q35" s="27">
        <v>76031.305292812278</v>
      </c>
      <c r="R35" s="27">
        <v>20062.367907384618</v>
      </c>
      <c r="S35" s="20">
        <f t="shared" si="1"/>
        <v>96093.673200196892</v>
      </c>
      <c r="T35" s="8" t="str">
        <f t="shared" si="2"/>
        <v>Wtherm</v>
      </c>
      <c r="U35" s="9" t="s">
        <v>7</v>
      </c>
      <c r="V35" s="25" t="s">
        <v>80</v>
      </c>
      <c r="W35" s="9" t="s">
        <v>7</v>
      </c>
      <c r="X35" s="9">
        <v>90</v>
      </c>
      <c r="Y35" s="9" t="s">
        <v>7</v>
      </c>
      <c r="Z35" s="9">
        <v>240</v>
      </c>
      <c r="AA35" s="9" t="s">
        <v>7</v>
      </c>
      <c r="AB35" s="11">
        <v>2250</v>
      </c>
      <c r="AC35" s="9" t="s">
        <v>7</v>
      </c>
      <c r="AD35" s="12">
        <v>2</v>
      </c>
      <c r="AE35" s="23" t="s">
        <v>8</v>
      </c>
      <c r="AF35" s="680">
        <v>17.145903083252044</v>
      </c>
      <c r="AG35" s="662">
        <f>INDEX('Калькулятор 24v'!$L$79:$BF$79,MATCH(AB35,'Калькулятор 24v'!$L$70:$BF$70,0))</f>
        <v>5421.2449200000001</v>
      </c>
      <c r="AH35" s="27">
        <v>76760.646374327538</v>
      </c>
      <c r="AI35" s="27">
        <v>20062.367907384618</v>
      </c>
      <c r="AJ35" s="20">
        <f t="shared" si="3"/>
        <v>96823.014281712152</v>
      </c>
      <c r="AK35" s="8" t="str">
        <f t="shared" si="4"/>
        <v>Wtherm</v>
      </c>
      <c r="AL35" s="9" t="s">
        <v>7</v>
      </c>
      <c r="AM35" s="25" t="s">
        <v>80</v>
      </c>
      <c r="AN35" s="9" t="s">
        <v>7</v>
      </c>
      <c r="AO35" s="9">
        <v>110</v>
      </c>
      <c r="AP35" s="9" t="s">
        <v>7</v>
      </c>
      <c r="AQ35" s="9">
        <v>240</v>
      </c>
      <c r="AR35" s="9" t="s">
        <v>7</v>
      </c>
      <c r="AS35" s="11">
        <v>2250</v>
      </c>
      <c r="AT35" s="9" t="s">
        <v>7</v>
      </c>
      <c r="AU35" s="12">
        <v>2</v>
      </c>
      <c r="AV35" s="23" t="s">
        <v>8</v>
      </c>
      <c r="AW35" s="680">
        <v>17.919344115252041</v>
      </c>
      <c r="AX35" s="662">
        <f>INDEX('Калькулятор 24v'!$L$85:$BF$85,MATCH(AS35,'Калькулятор 24v'!$L$70:$BF$70,0))</f>
        <v>5462.4909500522381</v>
      </c>
      <c r="AY35" s="27">
        <v>77763.288649681228</v>
      </c>
      <c r="AZ35" s="27">
        <v>20062.367907384618</v>
      </c>
      <c r="BA35" s="20">
        <f t="shared" si="5"/>
        <v>97825.656557065842</v>
      </c>
      <c r="BB35" s="8" t="str">
        <f t="shared" si="6"/>
        <v>Wtherm</v>
      </c>
      <c r="BC35" s="9" t="s">
        <v>7</v>
      </c>
      <c r="BD35" s="25" t="s">
        <v>80</v>
      </c>
      <c r="BE35" s="9" t="s">
        <v>7</v>
      </c>
      <c r="BF35" s="9">
        <v>140</v>
      </c>
      <c r="BG35" s="9" t="s">
        <v>7</v>
      </c>
      <c r="BH35" s="9">
        <v>240</v>
      </c>
      <c r="BI35" s="9" t="s">
        <v>7</v>
      </c>
      <c r="BJ35" s="11">
        <v>2250</v>
      </c>
      <c r="BK35" s="9" t="s">
        <v>7</v>
      </c>
      <c r="BL35" s="9">
        <v>4</v>
      </c>
      <c r="BM35" s="24" t="s">
        <v>9</v>
      </c>
      <c r="BN35" s="680">
        <v>21.366154062313317</v>
      </c>
      <c r="BO35" s="662">
        <f>INDEX('Калькулятор 24v'!$L$91:$BF$91,MATCH(BJ35,'Калькулятор 24v'!$L$70:$BF$70,0))</f>
        <v>7361.9755429999987</v>
      </c>
      <c r="BP35" s="27">
        <v>89484.58609370311</v>
      </c>
      <c r="BQ35" s="27">
        <v>20062.367907384618</v>
      </c>
      <c r="BR35" s="20">
        <f t="shared" si="7"/>
        <v>109546.95400108772</v>
      </c>
      <c r="BS35" s="8" t="str">
        <f t="shared" si="8"/>
        <v>Wtherm</v>
      </c>
      <c r="BT35" s="9" t="s">
        <v>7</v>
      </c>
      <c r="BU35" s="25" t="s">
        <v>80</v>
      </c>
      <c r="BV35" s="9" t="s">
        <v>7</v>
      </c>
      <c r="BW35" s="9">
        <v>180</v>
      </c>
      <c r="BX35" s="9" t="s">
        <v>7</v>
      </c>
      <c r="BY35" s="9">
        <v>240</v>
      </c>
      <c r="BZ35" s="9" t="s">
        <v>7</v>
      </c>
      <c r="CA35" s="11">
        <v>2250</v>
      </c>
      <c r="CB35" s="9" t="s">
        <v>7</v>
      </c>
      <c r="CC35" s="9">
        <v>4</v>
      </c>
      <c r="CD35" s="24" t="s">
        <v>9</v>
      </c>
      <c r="CE35" s="680">
        <v>22.913036126313315</v>
      </c>
      <c r="CF35" s="662">
        <f>INDEX('Калькулятор 24v'!$L$103:$BF$103,MATCH(CA35,'Калькулятор 24v'!$L$70:$BF$70,0))</f>
        <v>8430.0341710000102</v>
      </c>
      <c r="CG35" s="27">
        <v>91504.964394410461</v>
      </c>
      <c r="CH35" s="27">
        <v>20062.367907384618</v>
      </c>
      <c r="CI35" s="20">
        <f t="shared" si="9"/>
        <v>111567.33230179508</v>
      </c>
    </row>
    <row r="36" spans="2:87" ht="16.5" thickBot="1" x14ac:dyDescent="0.3">
      <c r="B36" s="846"/>
      <c r="C36" s="8" t="str">
        <f t="shared" si="0"/>
        <v>Wtherm</v>
      </c>
      <c r="D36" s="9" t="s">
        <v>7</v>
      </c>
      <c r="E36" s="25" t="s">
        <v>80</v>
      </c>
      <c r="F36" s="9" t="s">
        <v>7</v>
      </c>
      <c r="G36" s="9">
        <v>75</v>
      </c>
      <c r="H36" s="9" t="s">
        <v>7</v>
      </c>
      <c r="I36" s="9">
        <v>240</v>
      </c>
      <c r="J36" s="9" t="s">
        <v>7</v>
      </c>
      <c r="K36" s="11">
        <v>2300</v>
      </c>
      <c r="L36" s="9" t="s">
        <v>7</v>
      </c>
      <c r="M36" s="12">
        <v>2</v>
      </c>
      <c r="N36" s="55" t="s">
        <v>8</v>
      </c>
      <c r="O36" s="680">
        <v>16.887560024299262</v>
      </c>
      <c r="P36" s="662">
        <f>INDEX('Калькулятор 24v'!$L$73:$BF$73,MATCH(K36,'Калькулятор 24v'!$L$70:$BF$70,0))</f>
        <v>5128.6208609999994</v>
      </c>
      <c r="Q36" s="27">
        <v>76962.084449779853</v>
      </c>
      <c r="R36" s="27">
        <v>20673.423249948719</v>
      </c>
      <c r="S36" s="20">
        <f t="shared" si="1"/>
        <v>97635.507699728565</v>
      </c>
      <c r="T36" s="8" t="str">
        <f t="shared" si="2"/>
        <v>Wtherm</v>
      </c>
      <c r="U36" s="9" t="s">
        <v>7</v>
      </c>
      <c r="V36" s="25" t="s">
        <v>80</v>
      </c>
      <c r="W36" s="9" t="s">
        <v>7</v>
      </c>
      <c r="X36" s="9">
        <v>90</v>
      </c>
      <c r="Y36" s="9" t="s">
        <v>7</v>
      </c>
      <c r="Z36" s="9">
        <v>240</v>
      </c>
      <c r="AA36" s="9" t="s">
        <v>7</v>
      </c>
      <c r="AB36" s="11">
        <v>2300</v>
      </c>
      <c r="AC36" s="9" t="s">
        <v>7</v>
      </c>
      <c r="AD36" s="12">
        <v>2</v>
      </c>
      <c r="AE36" s="23" t="s">
        <v>8</v>
      </c>
      <c r="AF36" s="680">
        <v>17.477154998299262</v>
      </c>
      <c r="AG36" s="662">
        <f>INDEX('Калькулятор 24v'!$L$79:$BF$79,MATCH(AB36,'Калькулятор 24v'!$L$70:$BF$70,0))</f>
        <v>5563.9092599999994</v>
      </c>
      <c r="AH36" s="27">
        <v>77703.353596657631</v>
      </c>
      <c r="AI36" s="27">
        <v>20673.423249948719</v>
      </c>
      <c r="AJ36" s="20">
        <f t="shared" si="3"/>
        <v>98376.776846606343</v>
      </c>
      <c r="AK36" s="8" t="str">
        <f t="shared" si="4"/>
        <v>Wtherm</v>
      </c>
      <c r="AL36" s="9" t="s">
        <v>7</v>
      </c>
      <c r="AM36" s="25" t="s">
        <v>80</v>
      </c>
      <c r="AN36" s="9" t="s">
        <v>7</v>
      </c>
      <c r="AO36" s="9">
        <v>110</v>
      </c>
      <c r="AP36" s="9" t="s">
        <v>7</v>
      </c>
      <c r="AQ36" s="9">
        <v>240</v>
      </c>
      <c r="AR36" s="9" t="s">
        <v>7</v>
      </c>
      <c r="AS36" s="11">
        <v>2300</v>
      </c>
      <c r="AT36" s="9" t="s">
        <v>7</v>
      </c>
      <c r="AU36" s="12">
        <v>2</v>
      </c>
      <c r="AV36" s="23" t="s">
        <v>8</v>
      </c>
      <c r="AW36" s="680">
        <v>18.263281630299261</v>
      </c>
      <c r="AX36" s="662">
        <f>INDEX('Калькулятор 24v'!$L$85:$BF$85,MATCH(AS36,'Калькулятор 24v'!$L$70:$BF$70,0))</f>
        <v>5606.240711895719</v>
      </c>
      <c r="AY36" s="27">
        <v>78721.89995916131</v>
      </c>
      <c r="AZ36" s="27">
        <v>20673.423249948719</v>
      </c>
      <c r="BA36" s="20">
        <f t="shared" si="5"/>
        <v>99395.323209110036</v>
      </c>
      <c r="BB36" s="8" t="str">
        <f t="shared" si="6"/>
        <v>Wtherm</v>
      </c>
      <c r="BC36" s="9" t="s">
        <v>7</v>
      </c>
      <c r="BD36" s="25" t="s">
        <v>80</v>
      </c>
      <c r="BE36" s="9" t="s">
        <v>7</v>
      </c>
      <c r="BF36" s="9">
        <v>140</v>
      </c>
      <c r="BG36" s="9" t="s">
        <v>7</v>
      </c>
      <c r="BH36" s="9">
        <v>240</v>
      </c>
      <c r="BI36" s="9" t="s">
        <v>7</v>
      </c>
      <c r="BJ36" s="11">
        <v>2300</v>
      </c>
      <c r="BK36" s="9" t="s">
        <v>7</v>
      </c>
      <c r="BL36" s="9">
        <v>4</v>
      </c>
      <c r="BM36" s="24" t="s">
        <v>9</v>
      </c>
      <c r="BN36" s="680">
        <v>21.784990150935961</v>
      </c>
      <c r="BO36" s="662">
        <f>INDEX('Калькулятор 24v'!$L$91:$BF$91,MATCH(BJ36,'Калькулятор 24v'!$L$70:$BF$70,0))</f>
        <v>7555.7117414999993</v>
      </c>
      <c r="BP36" s="27">
        <v>90716.142971804933</v>
      </c>
      <c r="BQ36" s="27">
        <v>20673.423249948719</v>
      </c>
      <c r="BR36" s="20">
        <f t="shared" si="7"/>
        <v>111389.56622175366</v>
      </c>
      <c r="BS36" s="8" t="str">
        <f t="shared" si="8"/>
        <v>Wtherm</v>
      </c>
      <c r="BT36" s="9" t="s">
        <v>7</v>
      </c>
      <c r="BU36" s="25" t="s">
        <v>80</v>
      </c>
      <c r="BV36" s="9" t="s">
        <v>7</v>
      </c>
      <c r="BW36" s="9">
        <v>180</v>
      </c>
      <c r="BX36" s="9" t="s">
        <v>7</v>
      </c>
      <c r="BY36" s="9">
        <v>240</v>
      </c>
      <c r="BZ36" s="9" t="s">
        <v>7</v>
      </c>
      <c r="CA36" s="11">
        <v>2300</v>
      </c>
      <c r="CB36" s="9" t="s">
        <v>7</v>
      </c>
      <c r="CC36" s="9">
        <v>4</v>
      </c>
      <c r="CD36" s="24" t="s">
        <v>9</v>
      </c>
      <c r="CE36" s="680">
        <v>23.357243414935962</v>
      </c>
      <c r="CF36" s="662">
        <f>INDEX('Калькулятор 24v'!$L$103:$BF$103,MATCH(CA36,'Калькулятор 24v'!$L$70:$BF$70,0))</f>
        <v>8651.8771755000107</v>
      </c>
      <c r="CG36" s="27">
        <v>92768.329446812306</v>
      </c>
      <c r="CH36" s="27">
        <v>20673.423249948719</v>
      </c>
      <c r="CI36" s="20">
        <f t="shared" si="9"/>
        <v>113441.75269676102</v>
      </c>
    </row>
    <row r="37" spans="2:87" ht="16.5" thickBot="1" x14ac:dyDescent="0.3">
      <c r="B37" s="846"/>
      <c r="C37" s="8" t="str">
        <f t="shared" si="0"/>
        <v>Wtherm</v>
      </c>
      <c r="D37" s="9" t="s">
        <v>7</v>
      </c>
      <c r="E37" s="25" t="s">
        <v>80</v>
      </c>
      <c r="F37" s="9" t="s">
        <v>7</v>
      </c>
      <c r="G37" s="9">
        <v>75</v>
      </c>
      <c r="H37" s="9" t="s">
        <v>7</v>
      </c>
      <c r="I37" s="9">
        <v>240</v>
      </c>
      <c r="J37" s="9" t="s">
        <v>7</v>
      </c>
      <c r="K37" s="11">
        <v>2350</v>
      </c>
      <c r="L37" s="9" t="s">
        <v>7</v>
      </c>
      <c r="M37" s="12">
        <v>2</v>
      </c>
      <c r="N37" s="55" t="s">
        <v>8</v>
      </c>
      <c r="O37" s="680">
        <v>17.178189739346482</v>
      </c>
      <c r="P37" s="662">
        <f>INDEX('Калькулятор 24v'!$L$73:$BF$73,MATCH(K37,'Калькулятор 24v'!$L$70:$BF$70,0))</f>
        <v>5260.1239599999999</v>
      </c>
      <c r="Q37" s="27">
        <v>77892.863606747414</v>
      </c>
      <c r="R37" s="27">
        <v>21054.478592512824</v>
      </c>
      <c r="S37" s="20">
        <f t="shared" si="1"/>
        <v>98947.342199260238</v>
      </c>
      <c r="T37" s="8" t="str">
        <f t="shared" si="2"/>
        <v>Wtherm</v>
      </c>
      <c r="U37" s="9" t="s">
        <v>7</v>
      </c>
      <c r="V37" s="25" t="s">
        <v>80</v>
      </c>
      <c r="W37" s="9" t="s">
        <v>7</v>
      </c>
      <c r="X37" s="9">
        <v>90</v>
      </c>
      <c r="Y37" s="9" t="s">
        <v>7</v>
      </c>
      <c r="Z37" s="9">
        <v>240</v>
      </c>
      <c r="AA37" s="9" t="s">
        <v>7</v>
      </c>
      <c r="AB37" s="11">
        <v>2350</v>
      </c>
      <c r="AC37" s="9" t="s">
        <v>7</v>
      </c>
      <c r="AD37" s="12">
        <v>2</v>
      </c>
      <c r="AE37" s="23" t="s">
        <v>8</v>
      </c>
      <c r="AF37" s="680">
        <v>17.777298913346485</v>
      </c>
      <c r="AG37" s="662">
        <f>INDEX('Калькулятор 24v'!$L$79:$BF$79,MATCH(AB37,'Калькулятор 24v'!$L$70:$BF$70,0))</f>
        <v>5706.5735999999997</v>
      </c>
      <c r="AH37" s="27">
        <v>78646.060818987695</v>
      </c>
      <c r="AI37" s="27">
        <v>21054.478592512824</v>
      </c>
      <c r="AJ37" s="20">
        <f t="shared" si="3"/>
        <v>99700.539411500518</v>
      </c>
      <c r="AK37" s="8" t="str">
        <f t="shared" si="4"/>
        <v>Wtherm</v>
      </c>
      <c r="AL37" s="9" t="s">
        <v>7</v>
      </c>
      <c r="AM37" s="25" t="s">
        <v>80</v>
      </c>
      <c r="AN37" s="9" t="s">
        <v>7</v>
      </c>
      <c r="AO37" s="9">
        <v>110</v>
      </c>
      <c r="AP37" s="9" t="s">
        <v>7</v>
      </c>
      <c r="AQ37" s="9">
        <v>240</v>
      </c>
      <c r="AR37" s="9" t="s">
        <v>7</v>
      </c>
      <c r="AS37" s="11">
        <v>2350</v>
      </c>
      <c r="AT37" s="9" t="s">
        <v>7</v>
      </c>
      <c r="AU37" s="12">
        <v>2</v>
      </c>
      <c r="AV37" s="23" t="s">
        <v>8</v>
      </c>
      <c r="AW37" s="680">
        <v>18.576111145346481</v>
      </c>
      <c r="AX37" s="662">
        <f>INDEX('Калькулятор 24v'!$L$85:$BF$85,MATCH(AS37,'Калькулятор 24v'!$L$70:$BF$70,0))</f>
        <v>5749.9904737391989</v>
      </c>
      <c r="AY37" s="27">
        <v>79680.511268641363</v>
      </c>
      <c r="AZ37" s="27">
        <v>21054.478592512824</v>
      </c>
      <c r="BA37" s="20">
        <f t="shared" si="5"/>
        <v>100734.98986115419</v>
      </c>
      <c r="BB37" s="8" t="str">
        <f t="shared" si="6"/>
        <v>Wtherm</v>
      </c>
      <c r="BC37" s="9" t="s">
        <v>7</v>
      </c>
      <c r="BD37" s="25" t="s">
        <v>80</v>
      </c>
      <c r="BE37" s="9" t="s">
        <v>7</v>
      </c>
      <c r="BF37" s="9">
        <v>140</v>
      </c>
      <c r="BG37" s="9" t="s">
        <v>7</v>
      </c>
      <c r="BH37" s="9">
        <v>240</v>
      </c>
      <c r="BI37" s="9" t="s">
        <v>7</v>
      </c>
      <c r="BJ37" s="11">
        <v>2350</v>
      </c>
      <c r="BK37" s="9" t="s">
        <v>7</v>
      </c>
      <c r="BL37" s="9">
        <v>4</v>
      </c>
      <c r="BM37" s="24" t="s">
        <v>9</v>
      </c>
      <c r="BN37" s="680">
        <v>22.172718239558606</v>
      </c>
      <c r="BO37" s="662">
        <f>INDEX('Калькулятор 24v'!$L$91:$BF$91,MATCH(BJ37,'Калькулятор 24v'!$L$70:$BF$70,0))</f>
        <v>7749.4479399999991</v>
      </c>
      <c r="BP37" s="27">
        <v>91947.699849906727</v>
      </c>
      <c r="BQ37" s="27">
        <v>21054.478592512824</v>
      </c>
      <c r="BR37" s="20">
        <f t="shared" si="7"/>
        <v>113002.17844241955</v>
      </c>
      <c r="BS37" s="8" t="str">
        <f t="shared" si="8"/>
        <v>Wtherm</v>
      </c>
      <c r="BT37" s="9" t="s">
        <v>7</v>
      </c>
      <c r="BU37" s="25" t="s">
        <v>80</v>
      </c>
      <c r="BV37" s="9" t="s">
        <v>7</v>
      </c>
      <c r="BW37" s="9">
        <v>180</v>
      </c>
      <c r="BX37" s="9" t="s">
        <v>7</v>
      </c>
      <c r="BY37" s="9">
        <v>240</v>
      </c>
      <c r="BZ37" s="9" t="s">
        <v>7</v>
      </c>
      <c r="CA37" s="11">
        <v>2350</v>
      </c>
      <c r="CB37" s="9" t="s">
        <v>7</v>
      </c>
      <c r="CC37" s="9">
        <v>4</v>
      </c>
      <c r="CD37" s="24" t="s">
        <v>9</v>
      </c>
      <c r="CE37" s="680">
        <v>23.770342703558608</v>
      </c>
      <c r="CF37" s="662">
        <f>INDEX('Калькулятор 24v'!$L$103:$BF$103,MATCH(CA37,'Калькулятор 24v'!$L$70:$BF$70,0))</f>
        <v>8873.7201800000112</v>
      </c>
      <c r="CG37" s="27">
        <v>94031.694499214093</v>
      </c>
      <c r="CH37" s="27">
        <v>21054.478592512824</v>
      </c>
      <c r="CI37" s="20">
        <f t="shared" si="9"/>
        <v>115086.17309172692</v>
      </c>
    </row>
    <row r="38" spans="2:87" ht="16.5" thickBot="1" x14ac:dyDescent="0.3">
      <c r="B38" s="846"/>
      <c r="C38" s="8" t="str">
        <f t="shared" si="0"/>
        <v>Wtherm</v>
      </c>
      <c r="D38" s="9" t="s">
        <v>7</v>
      </c>
      <c r="E38" s="25" t="s">
        <v>80</v>
      </c>
      <c r="F38" s="9" t="s">
        <v>7</v>
      </c>
      <c r="G38" s="9">
        <v>75</v>
      </c>
      <c r="H38" s="9" t="s">
        <v>7</v>
      </c>
      <c r="I38" s="9">
        <v>240</v>
      </c>
      <c r="J38" s="9" t="s">
        <v>7</v>
      </c>
      <c r="K38" s="11">
        <v>2400</v>
      </c>
      <c r="L38" s="9" t="s">
        <v>7</v>
      </c>
      <c r="M38" s="12">
        <v>2</v>
      </c>
      <c r="N38" s="55" t="s">
        <v>8</v>
      </c>
      <c r="O38" s="680">
        <v>17.468819454393703</v>
      </c>
      <c r="P38" s="662">
        <f>INDEX('Калькулятор 24v'!$L$73:$BF$73,MATCH(K38,'Калькулятор 24v'!$L$70:$BF$70,0))</f>
        <v>5391.6270589999995</v>
      </c>
      <c r="Q38" s="27">
        <v>78505.383536368579</v>
      </c>
      <c r="R38" s="27">
        <v>21435.533935076925</v>
      </c>
      <c r="S38" s="20">
        <f t="shared" si="1"/>
        <v>99940.9174714455</v>
      </c>
      <c r="T38" s="8" t="str">
        <f t="shared" si="2"/>
        <v>Wtherm</v>
      </c>
      <c r="U38" s="9" t="s">
        <v>7</v>
      </c>
      <c r="V38" s="25" t="s">
        <v>80</v>
      </c>
      <c r="W38" s="9" t="s">
        <v>7</v>
      </c>
      <c r="X38" s="9">
        <v>90</v>
      </c>
      <c r="Y38" s="9" t="s">
        <v>7</v>
      </c>
      <c r="Z38" s="9">
        <v>240</v>
      </c>
      <c r="AA38" s="9" t="s">
        <v>7</v>
      </c>
      <c r="AB38" s="11">
        <v>2400</v>
      </c>
      <c r="AC38" s="9" t="s">
        <v>7</v>
      </c>
      <c r="AD38" s="12">
        <v>2</v>
      </c>
      <c r="AE38" s="23" t="s">
        <v>8</v>
      </c>
      <c r="AF38" s="680">
        <v>18.0774428283937</v>
      </c>
      <c r="AG38" s="662">
        <f>INDEX('Калькулятор 24v'!$L$79:$BF$79,MATCH(AB38,'Калькулятор 24v'!$L$70:$BF$70,0))</f>
        <v>5849.2379399999991</v>
      </c>
      <c r="AH38" s="27">
        <v>79270.508813971333</v>
      </c>
      <c r="AI38" s="27">
        <v>21435.533935076925</v>
      </c>
      <c r="AJ38" s="20">
        <f t="shared" si="3"/>
        <v>100706.04274904825</v>
      </c>
      <c r="AK38" s="8" t="str">
        <f t="shared" si="4"/>
        <v>Wtherm</v>
      </c>
      <c r="AL38" s="9" t="s">
        <v>7</v>
      </c>
      <c r="AM38" s="25" t="s">
        <v>80</v>
      </c>
      <c r="AN38" s="9" t="s">
        <v>7</v>
      </c>
      <c r="AO38" s="9">
        <v>110</v>
      </c>
      <c r="AP38" s="9" t="s">
        <v>7</v>
      </c>
      <c r="AQ38" s="9">
        <v>240</v>
      </c>
      <c r="AR38" s="9" t="s">
        <v>7</v>
      </c>
      <c r="AS38" s="11">
        <v>2400</v>
      </c>
      <c r="AT38" s="9" t="s">
        <v>7</v>
      </c>
      <c r="AU38" s="12">
        <v>2</v>
      </c>
      <c r="AV38" s="23" t="s">
        <v>8</v>
      </c>
      <c r="AW38" s="680">
        <v>18.888940660393704</v>
      </c>
      <c r="AX38" s="662">
        <f>INDEX('Калькулятор 24v'!$L$85:$BF$85,MATCH(AS38,'Калькулятор 24v'!$L$70:$BF$70,0))</f>
        <v>5893.740235582678</v>
      </c>
      <c r="AY38" s="27">
        <v>80320.86335077502</v>
      </c>
      <c r="AZ38" s="27">
        <v>21435.533935076925</v>
      </c>
      <c r="BA38" s="20">
        <f t="shared" si="5"/>
        <v>101756.39728585194</v>
      </c>
      <c r="BB38" s="8" t="str">
        <f t="shared" si="6"/>
        <v>Wtherm</v>
      </c>
      <c r="BC38" s="9" t="s">
        <v>7</v>
      </c>
      <c r="BD38" s="25" t="s">
        <v>80</v>
      </c>
      <c r="BE38" s="9" t="s">
        <v>7</v>
      </c>
      <c r="BF38" s="9">
        <v>140</v>
      </c>
      <c r="BG38" s="9" t="s">
        <v>7</v>
      </c>
      <c r="BH38" s="9">
        <v>240</v>
      </c>
      <c r="BI38" s="9" t="s">
        <v>7</v>
      </c>
      <c r="BJ38" s="11">
        <v>2400</v>
      </c>
      <c r="BK38" s="9" t="s">
        <v>7</v>
      </c>
      <c r="BL38" s="9">
        <v>4</v>
      </c>
      <c r="BM38" s="24" t="s">
        <v>9</v>
      </c>
      <c r="BN38" s="680">
        <v>22.56044632818125</v>
      </c>
      <c r="BO38" s="662">
        <f>INDEX('Калькулятор 24v'!$L$91:$BF$91,MATCH(BJ38,'Калькулятор 24v'!$L$70:$BF$70,0))</f>
        <v>7943.1841384999989</v>
      </c>
      <c r="BP38" s="27">
        <v>92860.997500662139</v>
      </c>
      <c r="BQ38" s="27">
        <v>21435.533935076925</v>
      </c>
      <c r="BR38" s="20">
        <f t="shared" si="7"/>
        <v>114296.53143573906</v>
      </c>
      <c r="BS38" s="8" t="str">
        <f t="shared" si="8"/>
        <v>Wtherm</v>
      </c>
      <c r="BT38" s="9" t="s">
        <v>7</v>
      </c>
      <c r="BU38" s="25" t="s">
        <v>80</v>
      </c>
      <c r="BV38" s="9" t="s">
        <v>7</v>
      </c>
      <c r="BW38" s="9">
        <v>180</v>
      </c>
      <c r="BX38" s="9" t="s">
        <v>7</v>
      </c>
      <c r="BY38" s="9">
        <v>240</v>
      </c>
      <c r="BZ38" s="9" t="s">
        <v>7</v>
      </c>
      <c r="CA38" s="11">
        <v>2400</v>
      </c>
      <c r="CB38" s="9" t="s">
        <v>7</v>
      </c>
      <c r="CC38" s="9">
        <v>4</v>
      </c>
      <c r="CD38" s="24" t="s">
        <v>9</v>
      </c>
      <c r="CE38" s="680">
        <v>24.183441992181251</v>
      </c>
      <c r="CF38" s="662">
        <f>INDEX('Калькулятор 24v'!$L$103:$BF$103,MATCH(CA38,'Калькулятор 24v'!$L$70:$BF$70,0))</f>
        <v>9095.5631845000116</v>
      </c>
      <c r="CG38" s="27">
        <v>94976.800324269498</v>
      </c>
      <c r="CH38" s="27">
        <v>21435.533935076925</v>
      </c>
      <c r="CI38" s="20">
        <f t="shared" si="9"/>
        <v>116412.33425934642</v>
      </c>
    </row>
    <row r="39" spans="2:87" ht="16.5" thickBot="1" x14ac:dyDescent="0.3">
      <c r="B39" s="846"/>
      <c r="C39" s="8" t="str">
        <f t="shared" si="0"/>
        <v>Wtherm</v>
      </c>
      <c r="D39" s="9" t="s">
        <v>7</v>
      </c>
      <c r="E39" s="25" t="s">
        <v>80</v>
      </c>
      <c r="F39" s="9" t="s">
        <v>7</v>
      </c>
      <c r="G39" s="9">
        <v>75</v>
      </c>
      <c r="H39" s="9" t="s">
        <v>7</v>
      </c>
      <c r="I39" s="9">
        <v>240</v>
      </c>
      <c r="J39" s="9" t="s">
        <v>7</v>
      </c>
      <c r="K39" s="11">
        <v>2450</v>
      </c>
      <c r="L39" s="9" t="s">
        <v>7</v>
      </c>
      <c r="M39" s="12">
        <v>2</v>
      </c>
      <c r="N39" s="55" t="s">
        <v>8</v>
      </c>
      <c r="O39" s="680">
        <v>17.759449169440924</v>
      </c>
      <c r="P39" s="662">
        <f>INDEX('Калькулятор 24v'!$L$73:$BF$73,MATCH(K39,'Калькулятор 24v'!$L$70:$BF$70,0))</f>
        <v>5523.1301579999999</v>
      </c>
      <c r="Q39" s="27">
        <v>79433.272086193305</v>
      </c>
      <c r="R39" s="27">
        <v>21816.589277641022</v>
      </c>
      <c r="S39" s="20">
        <f t="shared" si="1"/>
        <v>101249.86136383432</v>
      </c>
      <c r="T39" s="8" t="str">
        <f t="shared" si="2"/>
        <v>Wtherm</v>
      </c>
      <c r="U39" s="9" t="s">
        <v>7</v>
      </c>
      <c r="V39" s="25" t="s">
        <v>80</v>
      </c>
      <c r="W39" s="9" t="s">
        <v>7</v>
      </c>
      <c r="X39" s="9">
        <v>90</v>
      </c>
      <c r="Y39" s="9" t="s">
        <v>7</v>
      </c>
      <c r="Z39" s="9">
        <v>240</v>
      </c>
      <c r="AA39" s="9" t="s">
        <v>7</v>
      </c>
      <c r="AB39" s="11">
        <v>2450</v>
      </c>
      <c r="AC39" s="9" t="s">
        <v>7</v>
      </c>
      <c r="AD39" s="12">
        <v>2</v>
      </c>
      <c r="AE39" s="23" t="s">
        <v>8</v>
      </c>
      <c r="AF39" s="680">
        <v>18.377586743440922</v>
      </c>
      <c r="AG39" s="662">
        <f>INDEX('Калькулятор 24v'!$L$79:$BF$79,MATCH(AB39,'Калькулятор 24v'!$L$70:$BF$70,0))</f>
        <v>5991.9022799999993</v>
      </c>
      <c r="AH39" s="27">
        <v>80210.325429158562</v>
      </c>
      <c r="AI39" s="27">
        <v>21816.589277641022</v>
      </c>
      <c r="AJ39" s="20">
        <f t="shared" si="3"/>
        <v>102026.91470679958</v>
      </c>
      <c r="AK39" s="8" t="str">
        <f t="shared" si="4"/>
        <v>Wtherm</v>
      </c>
      <c r="AL39" s="9" t="s">
        <v>7</v>
      </c>
      <c r="AM39" s="25" t="s">
        <v>80</v>
      </c>
      <c r="AN39" s="9" t="s">
        <v>7</v>
      </c>
      <c r="AO39" s="9">
        <v>110</v>
      </c>
      <c r="AP39" s="9" t="s">
        <v>7</v>
      </c>
      <c r="AQ39" s="9">
        <v>240</v>
      </c>
      <c r="AR39" s="9" t="s">
        <v>7</v>
      </c>
      <c r="AS39" s="11">
        <v>2450</v>
      </c>
      <c r="AT39" s="9" t="s">
        <v>7</v>
      </c>
      <c r="AU39" s="12">
        <v>2</v>
      </c>
      <c r="AV39" s="23" t="s">
        <v>8</v>
      </c>
      <c r="AW39" s="680">
        <v>19.20177017544092</v>
      </c>
      <c r="AX39" s="662">
        <f>INDEX('Калькулятор 24v'!$L$85:$BF$85,MATCH(AS39,'Калькулятор 24v'!$L$70:$BF$70,0))</f>
        <v>6037.4899974261598</v>
      </c>
      <c r="AY39" s="27">
        <v>81276.584053112252</v>
      </c>
      <c r="AZ39" s="27">
        <v>21816.589277641022</v>
      </c>
      <c r="BA39" s="20">
        <f t="shared" si="5"/>
        <v>103093.17333075327</v>
      </c>
      <c r="BB39" s="8" t="str">
        <f t="shared" si="6"/>
        <v>Wtherm</v>
      </c>
      <c r="BC39" s="9" t="s">
        <v>7</v>
      </c>
      <c r="BD39" s="25" t="s">
        <v>80</v>
      </c>
      <c r="BE39" s="9" t="s">
        <v>7</v>
      </c>
      <c r="BF39" s="9">
        <v>140</v>
      </c>
      <c r="BG39" s="9" t="s">
        <v>7</v>
      </c>
      <c r="BH39" s="9">
        <v>240</v>
      </c>
      <c r="BI39" s="9" t="s">
        <v>7</v>
      </c>
      <c r="BJ39" s="11">
        <v>2450</v>
      </c>
      <c r="BK39" s="9" t="s">
        <v>7</v>
      </c>
      <c r="BL39" s="9">
        <v>4</v>
      </c>
      <c r="BM39" s="24" t="s">
        <v>9</v>
      </c>
      <c r="BN39" s="680">
        <v>22.948174416803894</v>
      </c>
      <c r="BO39" s="662">
        <f>INDEX('Калькулятор 24v'!$L$91:$BF$91,MATCH(BJ39,'Калькулятор 24v'!$L$70:$BF$70,0))</f>
        <v>8136.9203369999996</v>
      </c>
      <c r="BP39" s="27">
        <v>94089.663771621097</v>
      </c>
      <c r="BQ39" s="27">
        <v>21816.589277641022</v>
      </c>
      <c r="BR39" s="20">
        <f t="shared" si="7"/>
        <v>115906.25304926212</v>
      </c>
      <c r="BS39" s="8" t="str">
        <f t="shared" si="8"/>
        <v>Wtherm</v>
      </c>
      <c r="BT39" s="9" t="s">
        <v>7</v>
      </c>
      <c r="BU39" s="25" t="s">
        <v>80</v>
      </c>
      <c r="BV39" s="9" t="s">
        <v>7</v>
      </c>
      <c r="BW39" s="9">
        <v>180</v>
      </c>
      <c r="BX39" s="9" t="s">
        <v>7</v>
      </c>
      <c r="BY39" s="9">
        <v>240</v>
      </c>
      <c r="BZ39" s="9" t="s">
        <v>7</v>
      </c>
      <c r="CA39" s="11">
        <v>2450</v>
      </c>
      <c r="CB39" s="9" t="s">
        <v>7</v>
      </c>
      <c r="CC39" s="9">
        <v>4</v>
      </c>
      <c r="CD39" s="24" t="s">
        <v>9</v>
      </c>
      <c r="CE39" s="680">
        <v>24.596541280803898</v>
      </c>
      <c r="CF39" s="662">
        <f>INDEX('Калькулятор 24v'!$L$103:$BF$103,MATCH(CA39,'Калькулятор 24v'!$L$70:$BF$70,0))</f>
        <v>9317.4061890000121</v>
      </c>
      <c r="CG39" s="27">
        <v>96237.274769528449</v>
      </c>
      <c r="CH39" s="27">
        <v>21816.589277641022</v>
      </c>
      <c r="CI39" s="20">
        <f t="shared" si="9"/>
        <v>118053.86404716947</v>
      </c>
    </row>
    <row r="40" spans="2:87" ht="16.5" thickBot="1" x14ac:dyDescent="0.3">
      <c r="B40" s="846"/>
      <c r="C40" s="8" t="str">
        <f t="shared" si="0"/>
        <v>Wtherm</v>
      </c>
      <c r="D40" s="9" t="s">
        <v>7</v>
      </c>
      <c r="E40" s="25" t="s">
        <v>80</v>
      </c>
      <c r="F40" s="9" t="s">
        <v>7</v>
      </c>
      <c r="G40" s="9">
        <v>75</v>
      </c>
      <c r="H40" s="9" t="s">
        <v>7</v>
      </c>
      <c r="I40" s="9">
        <v>240</v>
      </c>
      <c r="J40" s="9" t="s">
        <v>7</v>
      </c>
      <c r="K40" s="11">
        <v>2500</v>
      </c>
      <c r="L40" s="9" t="s">
        <v>7</v>
      </c>
      <c r="M40" s="12">
        <v>2</v>
      </c>
      <c r="N40" s="55" t="s">
        <v>8</v>
      </c>
      <c r="O40" s="680">
        <v>18.081186884488144</v>
      </c>
      <c r="P40" s="662">
        <f>INDEX('Калькулятор 24v'!$L$73:$BF$73,MATCH(K40,'Калькулятор 24v'!$L$70:$BF$70,0))</f>
        <v>5654.6332569999995</v>
      </c>
      <c r="Q40" s="27">
        <v>80368.724416018027</v>
      </c>
      <c r="R40" s="27">
        <v>22427.64462020513</v>
      </c>
      <c r="S40" s="20">
        <f t="shared" si="1"/>
        <v>102796.36903622316</v>
      </c>
      <c r="T40" s="8" t="str">
        <f t="shared" si="2"/>
        <v>Wtherm</v>
      </c>
      <c r="U40" s="9" t="s">
        <v>7</v>
      </c>
      <c r="V40" s="25" t="s">
        <v>80</v>
      </c>
      <c r="W40" s="9" t="s">
        <v>7</v>
      </c>
      <c r="X40" s="9">
        <v>90</v>
      </c>
      <c r="Y40" s="9" t="s">
        <v>7</v>
      </c>
      <c r="Z40" s="9">
        <v>240</v>
      </c>
      <c r="AA40" s="9" t="s">
        <v>7</v>
      </c>
      <c r="AB40" s="11">
        <v>2500</v>
      </c>
      <c r="AC40" s="9" t="s">
        <v>7</v>
      </c>
      <c r="AD40" s="12">
        <v>2</v>
      </c>
      <c r="AE40" s="23" t="s">
        <v>8</v>
      </c>
      <c r="AF40" s="680">
        <v>18.708838658488144</v>
      </c>
      <c r="AG40" s="662">
        <f>INDEX('Калькулятор 24v'!$L$79:$BF$79,MATCH(AB40,'Калькулятор 24v'!$L$70:$BF$70,0))</f>
        <v>6134.5666199999987</v>
      </c>
      <c r="AH40" s="27">
        <v>81158.066004345776</v>
      </c>
      <c r="AI40" s="27">
        <v>22427.64462020513</v>
      </c>
      <c r="AJ40" s="20">
        <f t="shared" si="3"/>
        <v>103585.71062455091</v>
      </c>
      <c r="AK40" s="8" t="str">
        <f t="shared" si="4"/>
        <v>Wtherm</v>
      </c>
      <c r="AL40" s="9" t="s">
        <v>7</v>
      </c>
      <c r="AM40" s="25" t="s">
        <v>80</v>
      </c>
      <c r="AN40" s="9" t="s">
        <v>7</v>
      </c>
      <c r="AO40" s="9">
        <v>110</v>
      </c>
      <c r="AP40" s="9" t="s">
        <v>7</v>
      </c>
      <c r="AQ40" s="9">
        <v>240</v>
      </c>
      <c r="AR40" s="9" t="s">
        <v>7</v>
      </c>
      <c r="AS40" s="11">
        <v>2500</v>
      </c>
      <c r="AT40" s="9" t="s">
        <v>7</v>
      </c>
      <c r="AU40" s="12">
        <v>2</v>
      </c>
      <c r="AV40" s="23" t="s">
        <v>8</v>
      </c>
      <c r="AW40" s="680">
        <v>19.545707690488143</v>
      </c>
      <c r="AX40" s="662">
        <f>INDEX('Калькулятор 24v'!$L$85:$BF$85,MATCH(AS40,'Калькулятор 24v'!$L$70:$BF$70,0))</f>
        <v>6181.2397592696389</v>
      </c>
      <c r="AY40" s="27">
        <v>82240.70895544946</v>
      </c>
      <c r="AZ40" s="27">
        <v>22427.64462020513</v>
      </c>
      <c r="BA40" s="20">
        <f t="shared" si="5"/>
        <v>104668.35357565459</v>
      </c>
      <c r="BB40" s="8" t="str">
        <f t="shared" si="6"/>
        <v>Wtherm</v>
      </c>
      <c r="BC40" s="9" t="s">
        <v>7</v>
      </c>
      <c r="BD40" s="25" t="s">
        <v>80</v>
      </c>
      <c r="BE40" s="9" t="s">
        <v>7</v>
      </c>
      <c r="BF40" s="9">
        <v>140</v>
      </c>
      <c r="BG40" s="9" t="s">
        <v>7</v>
      </c>
      <c r="BH40" s="9">
        <v>240</v>
      </c>
      <c r="BI40" s="9" t="s">
        <v>7</v>
      </c>
      <c r="BJ40" s="11">
        <v>2500</v>
      </c>
      <c r="BK40" s="9" t="s">
        <v>7</v>
      </c>
      <c r="BL40" s="9">
        <v>4</v>
      </c>
      <c r="BM40" s="24" t="s">
        <v>9</v>
      </c>
      <c r="BN40" s="680">
        <v>23.367010505426542</v>
      </c>
      <c r="BO40" s="662">
        <f>INDEX('Калькулятор 24v'!$L$91:$BF$91,MATCH(BJ40,'Калькулятор 24v'!$L$70:$BF$70,0))</f>
        <v>8330.6565354999984</v>
      </c>
      <c r="BP40" s="27">
        <v>95327.454602580052</v>
      </c>
      <c r="BQ40" s="27">
        <v>22427.64462020513</v>
      </c>
      <c r="BR40" s="20">
        <f t="shared" si="7"/>
        <v>117755.09922278518</v>
      </c>
      <c r="BS40" s="8" t="str">
        <f t="shared" si="8"/>
        <v>Wtherm</v>
      </c>
      <c r="BT40" s="9" t="s">
        <v>7</v>
      </c>
      <c r="BU40" s="25" t="s">
        <v>80</v>
      </c>
      <c r="BV40" s="9" t="s">
        <v>7</v>
      </c>
      <c r="BW40" s="9">
        <v>180</v>
      </c>
      <c r="BX40" s="9" t="s">
        <v>7</v>
      </c>
      <c r="BY40" s="9">
        <v>240</v>
      </c>
      <c r="BZ40" s="9" t="s">
        <v>7</v>
      </c>
      <c r="CA40" s="11">
        <v>2500</v>
      </c>
      <c r="CB40" s="9" t="s">
        <v>7</v>
      </c>
      <c r="CC40" s="9">
        <v>4</v>
      </c>
      <c r="CD40" s="24" t="s">
        <v>9</v>
      </c>
      <c r="CE40" s="680">
        <v>25.040748569426547</v>
      </c>
      <c r="CF40" s="662">
        <f>INDEX('Калькулятор 24v'!$L$103:$BF$103,MATCH(CA40,'Калькулятор 24v'!$L$70:$BF$70,0))</f>
        <v>9539.2491935000126</v>
      </c>
      <c r="CG40" s="27">
        <v>97507.83425478742</v>
      </c>
      <c r="CH40" s="27">
        <v>22427.64462020513</v>
      </c>
      <c r="CI40" s="20">
        <f t="shared" si="9"/>
        <v>119935.47887499255</v>
      </c>
    </row>
    <row r="41" spans="2:87" ht="16.5" thickBot="1" x14ac:dyDescent="0.3">
      <c r="B41" s="846"/>
      <c r="C41" s="8" t="str">
        <f t="shared" si="0"/>
        <v>Wtherm</v>
      </c>
      <c r="D41" s="9" t="s">
        <v>7</v>
      </c>
      <c r="E41" s="25" t="s">
        <v>80</v>
      </c>
      <c r="F41" s="9" t="s">
        <v>7</v>
      </c>
      <c r="G41" s="9">
        <v>75</v>
      </c>
      <c r="H41" s="9" t="s">
        <v>7</v>
      </c>
      <c r="I41" s="9">
        <v>240</v>
      </c>
      <c r="J41" s="9" t="s">
        <v>7</v>
      </c>
      <c r="K41" s="11">
        <v>2550</v>
      </c>
      <c r="L41" s="9" t="s">
        <v>7</v>
      </c>
      <c r="M41" s="12">
        <v>2</v>
      </c>
      <c r="N41" s="55" t="s">
        <v>8</v>
      </c>
      <c r="O41" s="680">
        <v>18.673816599535364</v>
      </c>
      <c r="P41" s="662">
        <f>INDEX('Калькулятор 24v'!$L$73:$BF$73,MATCH(K41,'Калькулятор 24v'!$L$70:$BF$70,0))</f>
        <v>5786.136356</v>
      </c>
      <c r="Q41" s="27">
        <v>81296.612965842753</v>
      </c>
      <c r="R41" s="27">
        <v>22808.699962769235</v>
      </c>
      <c r="S41" s="20">
        <f t="shared" si="1"/>
        <v>104105.31292861199</v>
      </c>
      <c r="T41" s="8" t="str">
        <f t="shared" si="2"/>
        <v>Wtherm</v>
      </c>
      <c r="U41" s="9" t="s">
        <v>7</v>
      </c>
      <c r="V41" s="25" t="s">
        <v>80</v>
      </c>
      <c r="W41" s="9" t="s">
        <v>7</v>
      </c>
      <c r="X41" s="9">
        <v>90</v>
      </c>
      <c r="Y41" s="9" t="s">
        <v>7</v>
      </c>
      <c r="Z41" s="9">
        <v>240</v>
      </c>
      <c r="AA41" s="9" t="s">
        <v>7</v>
      </c>
      <c r="AB41" s="11">
        <v>2550</v>
      </c>
      <c r="AC41" s="9" t="s">
        <v>7</v>
      </c>
      <c r="AD41" s="12">
        <v>2</v>
      </c>
      <c r="AE41" s="23" t="s">
        <v>8</v>
      </c>
      <c r="AF41" s="680">
        <v>19.310982573535362</v>
      </c>
      <c r="AG41" s="662">
        <f>INDEX('Калькулятор 24v'!$L$79:$BF$79,MATCH(AB41,'Калькулятор 24v'!$L$70:$BF$70,0))</f>
        <v>6277.2309600000008</v>
      </c>
      <c r="AH41" s="27">
        <v>82097.882619533004</v>
      </c>
      <c r="AI41" s="27">
        <v>22808.699962769235</v>
      </c>
      <c r="AJ41" s="20">
        <f t="shared" si="3"/>
        <v>104906.58258230225</v>
      </c>
      <c r="AK41" s="8" t="str">
        <f t="shared" si="4"/>
        <v>Wtherm</v>
      </c>
      <c r="AL41" s="9" t="s">
        <v>7</v>
      </c>
      <c r="AM41" s="25" t="s">
        <v>80</v>
      </c>
      <c r="AN41" s="9" t="s">
        <v>7</v>
      </c>
      <c r="AO41" s="9">
        <v>110</v>
      </c>
      <c r="AP41" s="9" t="s">
        <v>7</v>
      </c>
      <c r="AQ41" s="9">
        <v>240</v>
      </c>
      <c r="AR41" s="9" t="s">
        <v>7</v>
      </c>
      <c r="AS41" s="11">
        <v>2550</v>
      </c>
      <c r="AT41" s="9" t="s">
        <v>7</v>
      </c>
      <c r="AU41" s="12">
        <v>2</v>
      </c>
      <c r="AV41" s="23" t="s">
        <v>8</v>
      </c>
      <c r="AW41" s="680">
        <v>20.160537205535363</v>
      </c>
      <c r="AX41" s="662">
        <f>INDEX('Калькулятор 24v'!$L$85:$BF$85,MATCH(AS41,'Калькулятор 24v'!$L$70:$BF$70,0))</f>
        <v>6324.9895211131197</v>
      </c>
      <c r="AY41" s="27">
        <v>83196.429657786692</v>
      </c>
      <c r="AZ41" s="27">
        <v>22808.699962769235</v>
      </c>
      <c r="BA41" s="20">
        <f t="shared" si="5"/>
        <v>106005.12962055593</v>
      </c>
      <c r="BB41" s="8" t="str">
        <f t="shared" si="6"/>
        <v>Wtherm</v>
      </c>
      <c r="BC41" s="9" t="s">
        <v>7</v>
      </c>
      <c r="BD41" s="25" t="s">
        <v>80</v>
      </c>
      <c r="BE41" s="9" t="s">
        <v>7</v>
      </c>
      <c r="BF41" s="9">
        <v>140</v>
      </c>
      <c r="BG41" s="9" t="s">
        <v>7</v>
      </c>
      <c r="BH41" s="9">
        <v>240</v>
      </c>
      <c r="BI41" s="9" t="s">
        <v>7</v>
      </c>
      <c r="BJ41" s="11">
        <v>2550</v>
      </c>
      <c r="BK41" s="9" t="s">
        <v>7</v>
      </c>
      <c r="BL41" s="9">
        <v>4</v>
      </c>
      <c r="BM41" s="24" t="s">
        <v>9</v>
      </c>
      <c r="BN41" s="680">
        <v>24.056738594049186</v>
      </c>
      <c r="BO41" s="662">
        <f>INDEX('Калькулятор 24v'!$L$91:$BF$91,MATCH(BJ41,'Калькулятор 24v'!$L$70:$BF$70,0))</f>
        <v>8524.3927340000009</v>
      </c>
      <c r="BP41" s="27">
        <v>96556.12087353901</v>
      </c>
      <c r="BQ41" s="27">
        <v>22808.699962769235</v>
      </c>
      <c r="BR41" s="20">
        <f t="shared" si="7"/>
        <v>119364.82083630824</v>
      </c>
      <c r="BS41" s="8" t="str">
        <f t="shared" si="8"/>
        <v>Wtherm</v>
      </c>
      <c r="BT41" s="9" t="s">
        <v>7</v>
      </c>
      <c r="BU41" s="25" t="s">
        <v>80</v>
      </c>
      <c r="BV41" s="9" t="s">
        <v>7</v>
      </c>
      <c r="BW41" s="9">
        <v>180</v>
      </c>
      <c r="BX41" s="9" t="s">
        <v>7</v>
      </c>
      <c r="BY41" s="9">
        <v>240</v>
      </c>
      <c r="BZ41" s="9" t="s">
        <v>7</v>
      </c>
      <c r="CA41" s="11">
        <v>2550</v>
      </c>
      <c r="CB41" s="9" t="s">
        <v>7</v>
      </c>
      <c r="CC41" s="9">
        <v>4</v>
      </c>
      <c r="CD41" s="24" t="s">
        <v>9</v>
      </c>
      <c r="CE41" s="680">
        <v>25.755847858049187</v>
      </c>
      <c r="CF41" s="662">
        <f>INDEX('Калькулятор 24v'!$L$103:$BF$103,MATCH(CA41,'Калькулятор 24v'!$L$70:$BF$70,0))</f>
        <v>9761.092198000013</v>
      </c>
      <c r="CG41" s="27">
        <v>98768.308700046386</v>
      </c>
      <c r="CH41" s="27">
        <v>22808.699962769235</v>
      </c>
      <c r="CI41" s="20">
        <f t="shared" si="9"/>
        <v>121577.00866281561</v>
      </c>
    </row>
    <row r="42" spans="2:87" ht="16.5" thickBot="1" x14ac:dyDescent="0.3">
      <c r="B42" s="846"/>
      <c r="C42" s="8" t="str">
        <f t="shared" si="0"/>
        <v>Wtherm</v>
      </c>
      <c r="D42" s="12" t="s">
        <v>7</v>
      </c>
      <c r="E42" s="25" t="s">
        <v>80</v>
      </c>
      <c r="F42" s="12" t="s">
        <v>7</v>
      </c>
      <c r="G42" s="9">
        <v>75</v>
      </c>
      <c r="H42" s="12" t="s">
        <v>7</v>
      </c>
      <c r="I42" s="9">
        <v>240</v>
      </c>
      <c r="J42" s="12" t="s">
        <v>7</v>
      </c>
      <c r="K42" s="11">
        <v>2600</v>
      </c>
      <c r="L42" s="12" t="s">
        <v>7</v>
      </c>
      <c r="M42" s="12">
        <v>2</v>
      </c>
      <c r="N42" s="55" t="s">
        <v>8</v>
      </c>
      <c r="O42" s="680">
        <v>18.964446314582588</v>
      </c>
      <c r="P42" s="662">
        <f>INDEX('Калькулятор 24v'!$L$73:$BF$73,MATCH(K42,'Калькулятор 24v'!$L$70:$BF$70,0))</f>
        <v>5917.6394549999995</v>
      </c>
      <c r="Q42" s="27">
        <v>82161.630810310322</v>
      </c>
      <c r="R42" s="27">
        <v>23189.755305333339</v>
      </c>
      <c r="S42" s="20">
        <f t="shared" si="1"/>
        <v>105351.38611564366</v>
      </c>
      <c r="T42" s="8" t="str">
        <f t="shared" si="2"/>
        <v>Wtherm</v>
      </c>
      <c r="U42" s="12" t="s">
        <v>7</v>
      </c>
      <c r="V42" s="25" t="s">
        <v>80</v>
      </c>
      <c r="W42" s="12" t="s">
        <v>7</v>
      </c>
      <c r="X42" s="9">
        <v>90</v>
      </c>
      <c r="Y42" s="12" t="s">
        <v>7</v>
      </c>
      <c r="Z42" s="9">
        <v>240</v>
      </c>
      <c r="AA42" s="12" t="s">
        <v>7</v>
      </c>
      <c r="AB42" s="11">
        <v>2600</v>
      </c>
      <c r="AC42" s="12" t="s">
        <v>7</v>
      </c>
      <c r="AD42" s="12">
        <v>2</v>
      </c>
      <c r="AE42" s="23" t="s">
        <v>8</v>
      </c>
      <c r="AF42" s="680">
        <v>19.611126488582585</v>
      </c>
      <c r="AG42" s="662">
        <f>INDEX('Калькулятор 24v'!$L$79:$BF$79,MATCH(AB42,'Калькулятор 24v'!$L$70:$BF$70,0))</f>
        <v>6419.8953000000001</v>
      </c>
      <c r="AH42" s="27">
        <v>82974.828529363076</v>
      </c>
      <c r="AI42" s="27">
        <v>23189.755305333339</v>
      </c>
      <c r="AJ42" s="20">
        <f t="shared" si="3"/>
        <v>106164.58383469642</v>
      </c>
      <c r="AK42" s="8" t="str">
        <f t="shared" si="4"/>
        <v>Wtherm</v>
      </c>
      <c r="AL42" s="12" t="s">
        <v>7</v>
      </c>
      <c r="AM42" s="25" t="s">
        <v>80</v>
      </c>
      <c r="AN42" s="12" t="s">
        <v>7</v>
      </c>
      <c r="AO42" s="9">
        <v>110</v>
      </c>
      <c r="AP42" s="12" t="s">
        <v>7</v>
      </c>
      <c r="AQ42" s="9">
        <v>240</v>
      </c>
      <c r="AR42" s="12" t="s">
        <v>7</v>
      </c>
      <c r="AS42" s="11">
        <v>2600</v>
      </c>
      <c r="AT42" s="12" t="s">
        <v>7</v>
      </c>
      <c r="AU42" s="12">
        <v>2</v>
      </c>
      <c r="AV42" s="23" t="s">
        <v>8</v>
      </c>
      <c r="AW42" s="680">
        <v>20.473366720582582</v>
      </c>
      <c r="AX42" s="662">
        <f>INDEX('Калькулятор 24v'!$L$85:$BF$85,MATCH(AS42,'Калькулятор 24v'!$L$70:$BF$70,0))</f>
        <v>6468.7392829565988</v>
      </c>
      <c r="AY42" s="27">
        <v>84089.279654766768</v>
      </c>
      <c r="AZ42" s="27">
        <v>23189.755305333339</v>
      </c>
      <c r="BA42" s="20">
        <f t="shared" si="5"/>
        <v>107279.03496010011</v>
      </c>
      <c r="BB42" s="8" t="str">
        <f t="shared" si="6"/>
        <v>Wtherm</v>
      </c>
      <c r="BC42" s="12" t="s">
        <v>7</v>
      </c>
      <c r="BD42" s="25" t="s">
        <v>80</v>
      </c>
      <c r="BE42" s="12" t="s">
        <v>7</v>
      </c>
      <c r="BF42" s="9">
        <v>140</v>
      </c>
      <c r="BG42" s="12" t="s">
        <v>7</v>
      </c>
      <c r="BH42" s="9">
        <v>240</v>
      </c>
      <c r="BI42" s="12" t="s">
        <v>7</v>
      </c>
      <c r="BJ42" s="11">
        <v>2600</v>
      </c>
      <c r="BK42" s="12" t="s">
        <v>7</v>
      </c>
      <c r="BL42" s="9">
        <v>4</v>
      </c>
      <c r="BM42" s="24" t="s">
        <v>9</v>
      </c>
      <c r="BN42" s="680">
        <v>24.444466682671834</v>
      </c>
      <c r="BO42" s="662">
        <f>INDEX('Калькулятор 24v'!$L$91:$BF$91,MATCH(BJ42,'Калькулятор 24v'!$L$70:$BF$70,0))</f>
        <v>8718.1289324999998</v>
      </c>
      <c r="BP42" s="27">
        <v>97721.916439140841</v>
      </c>
      <c r="BQ42" s="27">
        <v>23189.755305333339</v>
      </c>
      <c r="BR42" s="20">
        <f t="shared" si="7"/>
        <v>120911.67174447418</v>
      </c>
      <c r="BS42" s="8" t="str">
        <f t="shared" si="8"/>
        <v>Wtherm</v>
      </c>
      <c r="BT42" s="12" t="s">
        <v>7</v>
      </c>
      <c r="BU42" s="25" t="s">
        <v>80</v>
      </c>
      <c r="BV42" s="12" t="s">
        <v>7</v>
      </c>
      <c r="BW42" s="9">
        <v>180</v>
      </c>
      <c r="BX42" s="12" t="s">
        <v>7</v>
      </c>
      <c r="BY42" s="9">
        <v>240</v>
      </c>
      <c r="BZ42" s="12" t="s">
        <v>7</v>
      </c>
      <c r="CA42" s="11">
        <v>2600</v>
      </c>
      <c r="CB42" s="12" t="s">
        <v>7</v>
      </c>
      <c r="CC42" s="9">
        <v>4</v>
      </c>
      <c r="CD42" s="24" t="s">
        <v>9</v>
      </c>
      <c r="CE42" s="680">
        <v>26.168947146671833</v>
      </c>
      <c r="CF42" s="662">
        <f>INDEX('Калькулятор 24v'!$L$103:$BF$103,MATCH(CA42,'Калькулятор 24v'!$L$70:$BF$70,0))</f>
        <v>9982.9352025000135</v>
      </c>
      <c r="CG42" s="27">
        <v>99965.91243994821</v>
      </c>
      <c r="CH42" s="27">
        <v>23189.755305333339</v>
      </c>
      <c r="CI42" s="20">
        <f t="shared" si="9"/>
        <v>123155.66774528155</v>
      </c>
    </row>
    <row r="43" spans="2:87" ht="16.5" thickBot="1" x14ac:dyDescent="0.3">
      <c r="B43" s="846"/>
      <c r="C43" s="8" t="str">
        <f t="shared" si="0"/>
        <v>Wtherm</v>
      </c>
      <c r="D43" s="9" t="s">
        <v>7</v>
      </c>
      <c r="E43" s="25" t="s">
        <v>80</v>
      </c>
      <c r="F43" s="9" t="s">
        <v>7</v>
      </c>
      <c r="G43" s="9">
        <v>75</v>
      </c>
      <c r="H43" s="9" t="s">
        <v>7</v>
      </c>
      <c r="I43" s="9">
        <v>240</v>
      </c>
      <c r="J43" s="9" t="s">
        <v>7</v>
      </c>
      <c r="K43" s="11">
        <v>2650</v>
      </c>
      <c r="L43" s="9" t="s">
        <v>7</v>
      </c>
      <c r="M43" s="12">
        <v>2</v>
      </c>
      <c r="N43" s="55" t="s">
        <v>8</v>
      </c>
      <c r="O43" s="680">
        <v>19.255076029629805</v>
      </c>
      <c r="P43" s="662">
        <f>INDEX('Калькулятор 24v'!$L$73:$BF$73,MATCH(K43,'Калькулятор 24v'!$L$70:$BF$70,0))</f>
        <v>6049.1425539999991</v>
      </c>
      <c r="Q43" s="27">
        <v>83026.648654777935</v>
      </c>
      <c r="R43" s="27">
        <v>23570.810647897437</v>
      </c>
      <c r="S43" s="20">
        <f t="shared" si="1"/>
        <v>106597.45930267537</v>
      </c>
      <c r="T43" s="8" t="str">
        <f t="shared" si="2"/>
        <v>Wtherm</v>
      </c>
      <c r="U43" s="9" t="s">
        <v>7</v>
      </c>
      <c r="V43" s="25" t="s">
        <v>80</v>
      </c>
      <c r="W43" s="9" t="s">
        <v>7</v>
      </c>
      <c r="X43" s="9">
        <v>90</v>
      </c>
      <c r="Y43" s="9" t="s">
        <v>7</v>
      </c>
      <c r="Z43" s="9">
        <v>240</v>
      </c>
      <c r="AA43" s="9" t="s">
        <v>7</v>
      </c>
      <c r="AB43" s="11">
        <v>2650</v>
      </c>
      <c r="AC43" s="9" t="s">
        <v>7</v>
      </c>
      <c r="AD43" s="12">
        <v>2</v>
      </c>
      <c r="AE43" s="23" t="s">
        <v>8</v>
      </c>
      <c r="AF43" s="680">
        <v>19.911270403629803</v>
      </c>
      <c r="AG43" s="662">
        <f>INDEX('Калькулятор 24v'!$L$79:$BF$79,MATCH(AB43,'Калькулятор 24v'!$L$70:$BF$70,0))</f>
        <v>6562.5596399999995</v>
      </c>
      <c r="AH43" s="27">
        <v>83851.774439193192</v>
      </c>
      <c r="AI43" s="27">
        <v>23570.810647897437</v>
      </c>
      <c r="AJ43" s="20">
        <f t="shared" si="3"/>
        <v>107422.58508709063</v>
      </c>
      <c r="AK43" s="8" t="str">
        <f t="shared" si="4"/>
        <v>Wtherm</v>
      </c>
      <c r="AL43" s="9" t="s">
        <v>7</v>
      </c>
      <c r="AM43" s="25" t="s">
        <v>80</v>
      </c>
      <c r="AN43" s="9" t="s">
        <v>7</v>
      </c>
      <c r="AO43" s="9">
        <v>110</v>
      </c>
      <c r="AP43" s="9" t="s">
        <v>7</v>
      </c>
      <c r="AQ43" s="9">
        <v>240</v>
      </c>
      <c r="AR43" s="9" t="s">
        <v>7</v>
      </c>
      <c r="AS43" s="11">
        <v>2650</v>
      </c>
      <c r="AT43" s="9" t="s">
        <v>7</v>
      </c>
      <c r="AU43" s="12">
        <v>2</v>
      </c>
      <c r="AV43" s="23" t="s">
        <v>8</v>
      </c>
      <c r="AW43" s="680">
        <v>20.786196235629802</v>
      </c>
      <c r="AX43" s="662">
        <f>INDEX('Калькулятор 24v'!$L$85:$BF$85,MATCH(AS43,'Калькулятор 24v'!$L$70:$BF$70,0))</f>
        <v>6612.4890448000779</v>
      </c>
      <c r="AY43" s="27">
        <v>84982.129651746873</v>
      </c>
      <c r="AZ43" s="27">
        <v>23570.810647897437</v>
      </c>
      <c r="BA43" s="20">
        <f t="shared" si="5"/>
        <v>108552.94029964431</v>
      </c>
      <c r="BB43" s="8" t="str">
        <f t="shared" si="6"/>
        <v>Wtherm</v>
      </c>
      <c r="BC43" s="9" t="s">
        <v>7</v>
      </c>
      <c r="BD43" s="25" t="s">
        <v>80</v>
      </c>
      <c r="BE43" s="9" t="s">
        <v>7</v>
      </c>
      <c r="BF43" s="9">
        <v>140</v>
      </c>
      <c r="BG43" s="9" t="s">
        <v>7</v>
      </c>
      <c r="BH43" s="9">
        <v>240</v>
      </c>
      <c r="BI43" s="9" t="s">
        <v>7</v>
      </c>
      <c r="BJ43" s="11">
        <v>2650</v>
      </c>
      <c r="BK43" s="9" t="s">
        <v>7</v>
      </c>
      <c r="BL43" s="9">
        <v>4</v>
      </c>
      <c r="BM43" s="24" t="s">
        <v>9</v>
      </c>
      <c r="BN43" s="680">
        <v>24.832194771294482</v>
      </c>
      <c r="BO43" s="662">
        <f>INDEX('Калькулятор 24v'!$L$91:$BF$91,MATCH(BJ43,'Калькулятор 24v'!$L$70:$BF$70,0))</f>
        <v>8911.8651309999987</v>
      </c>
      <c r="BP43" s="27">
        <v>98887.712004742687</v>
      </c>
      <c r="BQ43" s="27">
        <v>23570.810647897437</v>
      </c>
      <c r="BR43" s="20">
        <f t="shared" si="7"/>
        <v>122458.52265264012</v>
      </c>
      <c r="BS43" s="8" t="str">
        <f t="shared" si="8"/>
        <v>Wtherm</v>
      </c>
      <c r="BT43" s="9" t="s">
        <v>7</v>
      </c>
      <c r="BU43" s="25" t="s">
        <v>80</v>
      </c>
      <c r="BV43" s="9" t="s">
        <v>7</v>
      </c>
      <c r="BW43" s="9">
        <v>180</v>
      </c>
      <c r="BX43" s="9" t="s">
        <v>7</v>
      </c>
      <c r="BY43" s="9">
        <v>240</v>
      </c>
      <c r="BZ43" s="9" t="s">
        <v>7</v>
      </c>
      <c r="CA43" s="11">
        <v>2650</v>
      </c>
      <c r="CB43" s="9" t="s">
        <v>7</v>
      </c>
      <c r="CC43" s="9">
        <v>4</v>
      </c>
      <c r="CD43" s="24" t="s">
        <v>9</v>
      </c>
      <c r="CE43" s="680">
        <v>26.58204643529448</v>
      </c>
      <c r="CF43" s="662">
        <f>INDEX('Калькулятор 24v'!$L$103:$BF$103,MATCH(CA43,'Калькулятор 24v'!$L$70:$BF$70,0))</f>
        <v>10204.778207000012</v>
      </c>
      <c r="CG43" s="27">
        <v>101163.51617985005</v>
      </c>
      <c r="CH43" s="27">
        <v>23570.810647897437</v>
      </c>
      <c r="CI43" s="20">
        <f t="shared" si="9"/>
        <v>124734.32682774749</v>
      </c>
    </row>
    <row r="44" spans="2:87" ht="16.5" thickBot="1" x14ac:dyDescent="0.3">
      <c r="B44" s="846"/>
      <c r="C44" s="8" t="str">
        <f t="shared" si="0"/>
        <v>Wtherm</v>
      </c>
      <c r="D44" s="9" t="s">
        <v>7</v>
      </c>
      <c r="E44" s="25" t="s">
        <v>80</v>
      </c>
      <c r="F44" s="9" t="s">
        <v>7</v>
      </c>
      <c r="G44" s="9">
        <v>75</v>
      </c>
      <c r="H44" s="9" t="s">
        <v>7</v>
      </c>
      <c r="I44" s="9">
        <v>240</v>
      </c>
      <c r="J44" s="9" t="s">
        <v>7</v>
      </c>
      <c r="K44" s="11">
        <v>2700</v>
      </c>
      <c r="L44" s="9" t="s">
        <v>7</v>
      </c>
      <c r="M44" s="12">
        <v>2</v>
      </c>
      <c r="N44" s="55" t="s">
        <v>8</v>
      </c>
      <c r="O44" s="680">
        <v>19.576813744677025</v>
      </c>
      <c r="P44" s="662">
        <f>INDEX('Калькулятор 24v'!$L$73:$BF$73,MATCH(K44,'Калькулятор 24v'!$L$70:$BF$70,0))</f>
        <v>6180.6456530000005</v>
      </c>
      <c r="Q44" s="27">
        <v>83891.666499245475</v>
      </c>
      <c r="R44" s="27">
        <v>24181.865990461545</v>
      </c>
      <c r="S44" s="20">
        <f t="shared" si="1"/>
        <v>108073.53248970702</v>
      </c>
      <c r="T44" s="8" t="str">
        <f t="shared" si="2"/>
        <v>Wtherm</v>
      </c>
      <c r="U44" s="9" t="s">
        <v>7</v>
      </c>
      <c r="V44" s="25" t="s">
        <v>80</v>
      </c>
      <c r="W44" s="9" t="s">
        <v>7</v>
      </c>
      <c r="X44" s="9">
        <v>90</v>
      </c>
      <c r="Y44" s="9" t="s">
        <v>7</v>
      </c>
      <c r="Z44" s="9">
        <v>240</v>
      </c>
      <c r="AA44" s="9" t="s">
        <v>7</v>
      </c>
      <c r="AB44" s="11">
        <v>2700</v>
      </c>
      <c r="AC44" s="9" t="s">
        <v>7</v>
      </c>
      <c r="AD44" s="12">
        <v>2</v>
      </c>
      <c r="AE44" s="23" t="s">
        <v>8</v>
      </c>
      <c r="AF44" s="680">
        <v>20.242522318677022</v>
      </c>
      <c r="AG44" s="662">
        <f>INDEX('Калькулятор 24v'!$L$79:$BF$79,MATCH(AB44,'Калькулятор 24v'!$L$70:$BF$70,0))</f>
        <v>6705.2239799999998</v>
      </c>
      <c r="AH44" s="27">
        <v>84728.720349023235</v>
      </c>
      <c r="AI44" s="27">
        <v>24181.865990461545</v>
      </c>
      <c r="AJ44" s="20">
        <f t="shared" si="3"/>
        <v>108910.58633948478</v>
      </c>
      <c r="AK44" s="8" t="str">
        <f t="shared" si="4"/>
        <v>Wtherm</v>
      </c>
      <c r="AL44" s="9" t="s">
        <v>7</v>
      </c>
      <c r="AM44" s="25" t="s">
        <v>80</v>
      </c>
      <c r="AN44" s="9" t="s">
        <v>7</v>
      </c>
      <c r="AO44" s="9">
        <v>110</v>
      </c>
      <c r="AP44" s="9" t="s">
        <v>7</v>
      </c>
      <c r="AQ44" s="9">
        <v>240</v>
      </c>
      <c r="AR44" s="9" t="s">
        <v>7</v>
      </c>
      <c r="AS44" s="11">
        <v>2700</v>
      </c>
      <c r="AT44" s="9" t="s">
        <v>7</v>
      </c>
      <c r="AU44" s="12">
        <v>2</v>
      </c>
      <c r="AV44" s="23" t="s">
        <v>8</v>
      </c>
      <c r="AW44" s="680">
        <v>21.130133750677022</v>
      </c>
      <c r="AX44" s="662">
        <f>INDEX('Калькулятор 24v'!$L$85:$BF$85,MATCH(AS44,'Калькулятор 24v'!$L$70:$BF$70,0))</f>
        <v>6756.2388066435597</v>
      </c>
      <c r="AY44" s="27">
        <v>85874.979648726934</v>
      </c>
      <c r="AZ44" s="27">
        <v>24181.865990461545</v>
      </c>
      <c r="BA44" s="20">
        <f t="shared" si="5"/>
        <v>110056.84563918848</v>
      </c>
      <c r="BB44" s="8" t="str">
        <f t="shared" si="6"/>
        <v>Wtherm</v>
      </c>
      <c r="BC44" s="9" t="s">
        <v>7</v>
      </c>
      <c r="BD44" s="25" t="s">
        <v>80</v>
      </c>
      <c r="BE44" s="9" t="s">
        <v>7</v>
      </c>
      <c r="BF44" s="9">
        <v>140</v>
      </c>
      <c r="BG44" s="9" t="s">
        <v>7</v>
      </c>
      <c r="BH44" s="9">
        <v>240</v>
      </c>
      <c r="BI44" s="9" t="s">
        <v>7</v>
      </c>
      <c r="BJ44" s="11">
        <v>2700</v>
      </c>
      <c r="BK44" s="9" t="s">
        <v>7</v>
      </c>
      <c r="BL44" s="9">
        <v>4</v>
      </c>
      <c r="BM44" s="24" t="s">
        <v>9</v>
      </c>
      <c r="BN44" s="680">
        <v>25.251030859917122</v>
      </c>
      <c r="BO44" s="662">
        <f>INDEX('Калькулятор 24v'!$L$91:$BF$91,MATCH(BJ44,'Калькулятор 24v'!$L$70:$BF$70,0))</f>
        <v>9105.6013294999993</v>
      </c>
      <c r="BP44" s="27">
        <v>100053.50757034447</v>
      </c>
      <c r="BQ44" s="27">
        <v>24181.865990461545</v>
      </c>
      <c r="BR44" s="20">
        <f t="shared" si="7"/>
        <v>124235.37356080602</v>
      </c>
      <c r="BS44" s="8" t="str">
        <f t="shared" si="8"/>
        <v>Wtherm</v>
      </c>
      <c r="BT44" s="9" t="s">
        <v>7</v>
      </c>
      <c r="BU44" s="25" t="s">
        <v>80</v>
      </c>
      <c r="BV44" s="9" t="s">
        <v>7</v>
      </c>
      <c r="BW44" s="9">
        <v>180</v>
      </c>
      <c r="BX44" s="9" t="s">
        <v>7</v>
      </c>
      <c r="BY44" s="9">
        <v>240</v>
      </c>
      <c r="BZ44" s="9" t="s">
        <v>7</v>
      </c>
      <c r="CA44" s="11">
        <v>2700</v>
      </c>
      <c r="CB44" s="9" t="s">
        <v>7</v>
      </c>
      <c r="CC44" s="9">
        <v>4</v>
      </c>
      <c r="CD44" s="24" t="s">
        <v>9</v>
      </c>
      <c r="CE44" s="680">
        <v>27.026253723917126</v>
      </c>
      <c r="CF44" s="662">
        <f>INDEX('Калькулятор 24v'!$L$103:$BF$103,MATCH(CA44,'Калькулятор 24v'!$L$70:$BF$70,0))</f>
        <v>10426.621211500014</v>
      </c>
      <c r="CG44" s="27">
        <v>102361.11991975183</v>
      </c>
      <c r="CH44" s="27">
        <v>24181.865990461545</v>
      </c>
      <c r="CI44" s="20">
        <f t="shared" si="9"/>
        <v>126542.98591021338</v>
      </c>
    </row>
    <row r="45" spans="2:87" ht="16.5" thickBot="1" x14ac:dyDescent="0.3">
      <c r="B45" s="846"/>
      <c r="C45" s="8" t="str">
        <f t="shared" si="0"/>
        <v>Wtherm</v>
      </c>
      <c r="D45" s="9" t="s">
        <v>7</v>
      </c>
      <c r="E45" s="25" t="s">
        <v>80</v>
      </c>
      <c r="F45" s="9" t="s">
        <v>7</v>
      </c>
      <c r="G45" s="9">
        <v>75</v>
      </c>
      <c r="H45" s="9" t="s">
        <v>7</v>
      </c>
      <c r="I45" s="9">
        <v>240</v>
      </c>
      <c r="J45" s="9" t="s">
        <v>7</v>
      </c>
      <c r="K45" s="11">
        <v>2750</v>
      </c>
      <c r="L45" s="9" t="s">
        <v>7</v>
      </c>
      <c r="M45" s="12">
        <v>2</v>
      </c>
      <c r="N45" s="55" t="s">
        <v>8</v>
      </c>
      <c r="O45" s="680">
        <v>19.867443459724246</v>
      </c>
      <c r="P45" s="662">
        <f>INDEX('Калькулятор 24v'!$L$73:$BF$73,MATCH(K45,'Калькулятор 24v'!$L$70:$BF$70,0))</f>
        <v>6312.1487519999991</v>
      </c>
      <c r="Q45" s="27">
        <v>84756.684343713059</v>
      </c>
      <c r="R45" s="27">
        <v>24562.921333025646</v>
      </c>
      <c r="S45" s="20">
        <f t="shared" si="1"/>
        <v>109319.60567673871</v>
      </c>
      <c r="T45" s="8" t="str">
        <f t="shared" si="2"/>
        <v>Wtherm</v>
      </c>
      <c r="U45" s="9" t="s">
        <v>7</v>
      </c>
      <c r="V45" s="25" t="s">
        <v>80</v>
      </c>
      <c r="W45" s="9" t="s">
        <v>7</v>
      </c>
      <c r="X45" s="9">
        <v>90</v>
      </c>
      <c r="Y45" s="9" t="s">
        <v>7</v>
      </c>
      <c r="Z45" s="9">
        <v>240</v>
      </c>
      <c r="AA45" s="9" t="s">
        <v>7</v>
      </c>
      <c r="AB45" s="11">
        <v>2750</v>
      </c>
      <c r="AC45" s="9" t="s">
        <v>7</v>
      </c>
      <c r="AD45" s="12">
        <v>2</v>
      </c>
      <c r="AE45" s="23" t="s">
        <v>8</v>
      </c>
      <c r="AF45" s="680">
        <v>20.542666233724244</v>
      </c>
      <c r="AG45" s="662">
        <f>INDEX('Калькулятор 24v'!$L$79:$BF$79,MATCH(AB45,'Калькулятор 24v'!$L$70:$BF$70,0))</f>
        <v>6847.8883199999991</v>
      </c>
      <c r="AH45" s="27">
        <v>85605.666258853322</v>
      </c>
      <c r="AI45" s="27">
        <v>24562.921333025646</v>
      </c>
      <c r="AJ45" s="20">
        <f t="shared" si="3"/>
        <v>110168.58759187897</v>
      </c>
      <c r="AK45" s="8" t="str">
        <f t="shared" si="4"/>
        <v>Wtherm</v>
      </c>
      <c r="AL45" s="9" t="s">
        <v>7</v>
      </c>
      <c r="AM45" s="25" t="s">
        <v>80</v>
      </c>
      <c r="AN45" s="9" t="s">
        <v>7</v>
      </c>
      <c r="AO45" s="9">
        <v>110</v>
      </c>
      <c r="AP45" s="9" t="s">
        <v>7</v>
      </c>
      <c r="AQ45" s="9">
        <v>240</v>
      </c>
      <c r="AR45" s="9" t="s">
        <v>7</v>
      </c>
      <c r="AS45" s="11">
        <v>2750</v>
      </c>
      <c r="AT45" s="9" t="s">
        <v>7</v>
      </c>
      <c r="AU45" s="12">
        <v>2</v>
      </c>
      <c r="AV45" s="23" t="s">
        <v>8</v>
      </c>
      <c r="AW45" s="680">
        <v>21.442963265724245</v>
      </c>
      <c r="AX45" s="662">
        <f>INDEX('Калькулятор 24v'!$L$85:$BF$85,MATCH(AS45,'Калькулятор 24v'!$L$70:$BF$70,0))</f>
        <v>6899.9885684870387</v>
      </c>
      <c r="AY45" s="27">
        <v>86767.82964570701</v>
      </c>
      <c r="AZ45" s="27">
        <v>24562.921333025646</v>
      </c>
      <c r="BA45" s="20">
        <f t="shared" si="5"/>
        <v>111330.75097873266</v>
      </c>
      <c r="BB45" s="8" t="str">
        <f t="shared" si="6"/>
        <v>Wtherm</v>
      </c>
      <c r="BC45" s="9" t="s">
        <v>7</v>
      </c>
      <c r="BD45" s="25" t="s">
        <v>80</v>
      </c>
      <c r="BE45" s="9" t="s">
        <v>7</v>
      </c>
      <c r="BF45" s="9">
        <v>140</v>
      </c>
      <c r="BG45" s="9" t="s">
        <v>7</v>
      </c>
      <c r="BH45" s="9">
        <v>240</v>
      </c>
      <c r="BI45" s="9" t="s">
        <v>7</v>
      </c>
      <c r="BJ45" s="11">
        <v>2750</v>
      </c>
      <c r="BK45" s="9" t="s">
        <v>7</v>
      </c>
      <c r="BL45" s="9">
        <v>4</v>
      </c>
      <c r="BM45" s="24" t="s">
        <v>9</v>
      </c>
      <c r="BN45" s="680">
        <v>25.638758948539767</v>
      </c>
      <c r="BO45" s="662">
        <f>INDEX('Калькулятор 24v'!$L$91:$BF$91,MATCH(BJ45,'Калькулятор 24v'!$L$70:$BF$70,0))</f>
        <v>9299.337528</v>
      </c>
      <c r="BP45" s="27">
        <v>101219.30313594631</v>
      </c>
      <c r="BQ45" s="27">
        <v>24562.921333025646</v>
      </c>
      <c r="BR45" s="20">
        <f t="shared" si="7"/>
        <v>125782.22446897195</v>
      </c>
      <c r="BS45" s="8" t="str">
        <f t="shared" si="8"/>
        <v>Wtherm</v>
      </c>
      <c r="BT45" s="9" t="s">
        <v>7</v>
      </c>
      <c r="BU45" s="25" t="s">
        <v>80</v>
      </c>
      <c r="BV45" s="9" t="s">
        <v>7</v>
      </c>
      <c r="BW45" s="9">
        <v>180</v>
      </c>
      <c r="BX45" s="9" t="s">
        <v>7</v>
      </c>
      <c r="BY45" s="9">
        <v>240</v>
      </c>
      <c r="BZ45" s="9" t="s">
        <v>7</v>
      </c>
      <c r="CA45" s="11">
        <v>2750</v>
      </c>
      <c r="CB45" s="9" t="s">
        <v>7</v>
      </c>
      <c r="CC45" s="9">
        <v>4</v>
      </c>
      <c r="CD45" s="24" t="s">
        <v>9</v>
      </c>
      <c r="CE45" s="680">
        <v>27.439353012539776</v>
      </c>
      <c r="CF45" s="662">
        <f>INDEX('Калькулятор 24v'!$L$103:$BF$103,MATCH(CA45,'Калькулятор 24v'!$L$70:$BF$70,0))</f>
        <v>10648.464216000013</v>
      </c>
      <c r="CG45" s="27">
        <v>103558.72365965367</v>
      </c>
      <c r="CH45" s="27">
        <v>24562.921333025646</v>
      </c>
      <c r="CI45" s="20">
        <f t="shared" si="9"/>
        <v>128121.64499267931</v>
      </c>
    </row>
    <row r="46" spans="2:87" ht="16.5" thickBot="1" x14ac:dyDescent="0.3">
      <c r="B46" s="846"/>
      <c r="C46" s="8" t="str">
        <f t="shared" si="0"/>
        <v>Wtherm</v>
      </c>
      <c r="D46" s="9" t="s">
        <v>7</v>
      </c>
      <c r="E46" s="25" t="s">
        <v>80</v>
      </c>
      <c r="F46" s="9" t="s">
        <v>7</v>
      </c>
      <c r="G46" s="9">
        <v>75</v>
      </c>
      <c r="H46" s="9" t="s">
        <v>7</v>
      </c>
      <c r="I46" s="9">
        <v>240</v>
      </c>
      <c r="J46" s="9" t="s">
        <v>7</v>
      </c>
      <c r="K46" s="11">
        <v>2800</v>
      </c>
      <c r="L46" s="9" t="s">
        <v>7</v>
      </c>
      <c r="M46" s="12">
        <v>2</v>
      </c>
      <c r="N46" s="55" t="s">
        <v>8</v>
      </c>
      <c r="O46" s="680">
        <v>20.158073174771467</v>
      </c>
      <c r="P46" s="662">
        <f>INDEX('Калькулятор 24v'!$L$73:$BF$73,MATCH(K46,'Калькулятор 24v'!$L$70:$BF$70,0))</f>
        <v>6443.6518510000005</v>
      </c>
      <c r="Q46" s="27">
        <v>85621.702188180643</v>
      </c>
      <c r="R46" s="27">
        <v>24943.976675589744</v>
      </c>
      <c r="S46" s="20">
        <f t="shared" si="1"/>
        <v>110565.67886377039</v>
      </c>
      <c r="T46" s="8" t="str">
        <f t="shared" si="2"/>
        <v>Wtherm</v>
      </c>
      <c r="U46" s="9" t="s">
        <v>7</v>
      </c>
      <c r="V46" s="25" t="s">
        <v>80</v>
      </c>
      <c r="W46" s="9" t="s">
        <v>7</v>
      </c>
      <c r="X46" s="9">
        <v>90</v>
      </c>
      <c r="Y46" s="9" t="s">
        <v>7</v>
      </c>
      <c r="Z46" s="9">
        <v>240</v>
      </c>
      <c r="AA46" s="9" t="s">
        <v>7</v>
      </c>
      <c r="AB46" s="11">
        <v>2800</v>
      </c>
      <c r="AC46" s="9" t="s">
        <v>7</v>
      </c>
      <c r="AD46" s="12">
        <v>2</v>
      </c>
      <c r="AE46" s="23" t="s">
        <v>8</v>
      </c>
      <c r="AF46" s="680">
        <v>20.842810148771463</v>
      </c>
      <c r="AG46" s="662">
        <f>INDEX('Калькулятор 24v'!$L$79:$BF$79,MATCH(AB46,'Калькулятор 24v'!$L$70:$BF$70,0))</f>
        <v>6990.5526599999994</v>
      </c>
      <c r="AH46" s="27">
        <v>86482.612168683394</v>
      </c>
      <c r="AI46" s="27">
        <v>24943.976675589744</v>
      </c>
      <c r="AJ46" s="20">
        <f t="shared" si="3"/>
        <v>111426.58884427314</v>
      </c>
      <c r="AK46" s="8" t="str">
        <f t="shared" si="4"/>
        <v>Wtherm</v>
      </c>
      <c r="AL46" s="9" t="s">
        <v>7</v>
      </c>
      <c r="AM46" s="25" t="s">
        <v>80</v>
      </c>
      <c r="AN46" s="9" t="s">
        <v>7</v>
      </c>
      <c r="AO46" s="9">
        <v>110</v>
      </c>
      <c r="AP46" s="9" t="s">
        <v>7</v>
      </c>
      <c r="AQ46" s="9">
        <v>240</v>
      </c>
      <c r="AR46" s="9" t="s">
        <v>7</v>
      </c>
      <c r="AS46" s="11">
        <v>2800</v>
      </c>
      <c r="AT46" s="9" t="s">
        <v>7</v>
      </c>
      <c r="AU46" s="12">
        <v>2</v>
      </c>
      <c r="AV46" s="23" t="s">
        <v>8</v>
      </c>
      <c r="AW46" s="680">
        <v>21.755792780771465</v>
      </c>
      <c r="AX46" s="662">
        <f>INDEX('Калькулятор 24v'!$L$85:$BF$85,MATCH(AS46,'Калькулятор 24v'!$L$70:$BF$70,0))</f>
        <v>7043.7383303305187</v>
      </c>
      <c r="AY46" s="27">
        <v>87660.679642687086</v>
      </c>
      <c r="AZ46" s="27">
        <v>24943.976675589744</v>
      </c>
      <c r="BA46" s="20">
        <f t="shared" si="5"/>
        <v>112604.65631827683</v>
      </c>
      <c r="BB46" s="8" t="str">
        <f t="shared" si="6"/>
        <v>Wtherm</v>
      </c>
      <c r="BC46" s="9" t="s">
        <v>7</v>
      </c>
      <c r="BD46" s="25" t="s">
        <v>80</v>
      </c>
      <c r="BE46" s="9" t="s">
        <v>7</v>
      </c>
      <c r="BF46" s="9">
        <v>140</v>
      </c>
      <c r="BG46" s="9" t="s">
        <v>7</v>
      </c>
      <c r="BH46" s="9">
        <v>240</v>
      </c>
      <c r="BI46" s="9" t="s">
        <v>7</v>
      </c>
      <c r="BJ46" s="11">
        <v>2800</v>
      </c>
      <c r="BK46" s="9" t="s">
        <v>7</v>
      </c>
      <c r="BL46" s="9">
        <v>4</v>
      </c>
      <c r="BM46" s="24" t="s">
        <v>9</v>
      </c>
      <c r="BN46" s="680">
        <v>26.026487037162415</v>
      </c>
      <c r="BO46" s="662">
        <f>INDEX('Калькулятор 24v'!$L$91:$BF$91,MATCH(BJ46,'Калькулятор 24v'!$L$70:$BF$70,0))</f>
        <v>9493.0737265000007</v>
      </c>
      <c r="BP46" s="27">
        <v>102385.09870154812</v>
      </c>
      <c r="BQ46" s="27">
        <v>24943.976675589744</v>
      </c>
      <c r="BR46" s="20">
        <f t="shared" si="7"/>
        <v>127329.07537713787</v>
      </c>
      <c r="BS46" s="8" t="str">
        <f t="shared" si="8"/>
        <v>Wtherm</v>
      </c>
      <c r="BT46" s="9" t="s">
        <v>7</v>
      </c>
      <c r="BU46" s="25" t="s">
        <v>80</v>
      </c>
      <c r="BV46" s="9" t="s">
        <v>7</v>
      </c>
      <c r="BW46" s="9">
        <v>180</v>
      </c>
      <c r="BX46" s="9" t="s">
        <v>7</v>
      </c>
      <c r="BY46" s="9">
        <v>240</v>
      </c>
      <c r="BZ46" s="9" t="s">
        <v>7</v>
      </c>
      <c r="CA46" s="11">
        <v>2800</v>
      </c>
      <c r="CB46" s="9" t="s">
        <v>7</v>
      </c>
      <c r="CC46" s="9">
        <v>4</v>
      </c>
      <c r="CD46" s="24" t="s">
        <v>9</v>
      </c>
      <c r="CE46" s="680">
        <v>27.852452301162415</v>
      </c>
      <c r="CF46" s="662">
        <f>INDEX('Калькулятор 24v'!$L$103:$BF$103,MATCH(CA46,'Калькулятор 24v'!$L$70:$BF$70,0))</f>
        <v>10870.307220500015</v>
      </c>
      <c r="CG46" s="27">
        <v>104756.32739955548</v>
      </c>
      <c r="CH46" s="27">
        <v>24943.976675589744</v>
      </c>
      <c r="CI46" s="20">
        <f t="shared" si="9"/>
        <v>129700.30407514522</v>
      </c>
    </row>
    <row r="47" spans="2:87" ht="16.5" thickBot="1" x14ac:dyDescent="0.3">
      <c r="B47" s="846"/>
      <c r="C47" s="8" t="str">
        <f t="shared" si="0"/>
        <v>Wtherm</v>
      </c>
      <c r="D47" s="9" t="s">
        <v>7</v>
      </c>
      <c r="E47" s="25" t="s">
        <v>80</v>
      </c>
      <c r="F47" s="9" t="s">
        <v>7</v>
      </c>
      <c r="G47" s="9">
        <v>75</v>
      </c>
      <c r="H47" s="9" t="s">
        <v>7</v>
      </c>
      <c r="I47" s="9">
        <v>240</v>
      </c>
      <c r="J47" s="9" t="s">
        <v>7</v>
      </c>
      <c r="K47" s="11">
        <v>2850</v>
      </c>
      <c r="L47" s="9" t="s">
        <v>7</v>
      </c>
      <c r="M47" s="12">
        <v>2</v>
      </c>
      <c r="N47" s="55" t="s">
        <v>8</v>
      </c>
      <c r="O47" s="680">
        <v>20.448702889818684</v>
      </c>
      <c r="P47" s="662">
        <f>INDEX('Калькулятор 24v'!$L$73:$BF$73,MATCH(K47,'Калькулятор 24v'!$L$70:$BF$70,0))</f>
        <v>6575.1549500000001</v>
      </c>
      <c r="Q47" s="27">
        <v>86486.720032648213</v>
      </c>
      <c r="R47" s="27">
        <v>25325.032018153852</v>
      </c>
      <c r="S47" s="20">
        <f t="shared" si="1"/>
        <v>111811.75205080207</v>
      </c>
      <c r="T47" s="8" t="str">
        <f t="shared" si="2"/>
        <v>Wtherm</v>
      </c>
      <c r="U47" s="9" t="s">
        <v>7</v>
      </c>
      <c r="V47" s="25" t="s">
        <v>80</v>
      </c>
      <c r="W47" s="9" t="s">
        <v>7</v>
      </c>
      <c r="X47" s="9">
        <v>90</v>
      </c>
      <c r="Y47" s="9" t="s">
        <v>7</v>
      </c>
      <c r="Z47" s="9">
        <v>240</v>
      </c>
      <c r="AA47" s="9" t="s">
        <v>7</v>
      </c>
      <c r="AB47" s="11">
        <v>2850</v>
      </c>
      <c r="AC47" s="9" t="s">
        <v>7</v>
      </c>
      <c r="AD47" s="12">
        <v>2</v>
      </c>
      <c r="AE47" s="23" t="s">
        <v>8</v>
      </c>
      <c r="AF47" s="680">
        <v>21.142954063818681</v>
      </c>
      <c r="AG47" s="662">
        <f>INDEX('Калькулятор 24v'!$L$79:$BF$79,MATCH(AB47,'Калькулятор 24v'!$L$70:$BF$70,0))</f>
        <v>7133.2169999999996</v>
      </c>
      <c r="AH47" s="27">
        <v>87359.558078513481</v>
      </c>
      <c r="AI47" s="27">
        <v>25325.032018153852</v>
      </c>
      <c r="AJ47" s="20">
        <f t="shared" si="3"/>
        <v>112684.59009666734</v>
      </c>
      <c r="AK47" s="8" t="str">
        <f t="shared" si="4"/>
        <v>Wtherm</v>
      </c>
      <c r="AL47" s="9" t="s">
        <v>7</v>
      </c>
      <c r="AM47" s="25" t="s">
        <v>80</v>
      </c>
      <c r="AN47" s="9" t="s">
        <v>7</v>
      </c>
      <c r="AO47" s="9">
        <v>110</v>
      </c>
      <c r="AP47" s="9" t="s">
        <v>7</v>
      </c>
      <c r="AQ47" s="9">
        <v>240</v>
      </c>
      <c r="AR47" s="9" t="s">
        <v>7</v>
      </c>
      <c r="AS47" s="11">
        <v>2850</v>
      </c>
      <c r="AT47" s="9" t="s">
        <v>7</v>
      </c>
      <c r="AU47" s="12">
        <v>2</v>
      </c>
      <c r="AV47" s="23" t="s">
        <v>8</v>
      </c>
      <c r="AW47" s="680">
        <v>22.068622295818685</v>
      </c>
      <c r="AX47" s="662">
        <f>INDEX('Калькулятор 24v'!$L$85:$BF$85,MATCH(AS47,'Калькулятор 24v'!$L$70:$BF$70,0))</f>
        <v>7187.4880921739987</v>
      </c>
      <c r="AY47" s="27">
        <v>88553.529639667162</v>
      </c>
      <c r="AZ47" s="27">
        <v>25325.032018153852</v>
      </c>
      <c r="BA47" s="20">
        <f t="shared" si="5"/>
        <v>113878.56165782102</v>
      </c>
      <c r="BB47" s="8" t="str">
        <f t="shared" si="6"/>
        <v>Wtherm</v>
      </c>
      <c r="BC47" s="9" t="s">
        <v>7</v>
      </c>
      <c r="BD47" s="25" t="s">
        <v>80</v>
      </c>
      <c r="BE47" s="9" t="s">
        <v>7</v>
      </c>
      <c r="BF47" s="9">
        <v>140</v>
      </c>
      <c r="BG47" s="9" t="s">
        <v>7</v>
      </c>
      <c r="BH47" s="9">
        <v>240</v>
      </c>
      <c r="BI47" s="9" t="s">
        <v>7</v>
      </c>
      <c r="BJ47" s="11">
        <v>2850</v>
      </c>
      <c r="BK47" s="9" t="s">
        <v>7</v>
      </c>
      <c r="BL47" s="9">
        <v>4</v>
      </c>
      <c r="BM47" s="24" t="s">
        <v>9</v>
      </c>
      <c r="BN47" s="680">
        <v>26.414215125785056</v>
      </c>
      <c r="BO47" s="662">
        <f>INDEX('Калькулятор 24v'!$L$91:$BF$91,MATCH(BJ47,'Калькулятор 24v'!$L$70:$BF$70,0))</f>
        <v>9686.8099249999996</v>
      </c>
      <c r="BP47" s="27">
        <v>103550.89426714994</v>
      </c>
      <c r="BQ47" s="27">
        <v>25325.032018153852</v>
      </c>
      <c r="BR47" s="20">
        <f t="shared" si="7"/>
        <v>128875.92628530379</v>
      </c>
      <c r="BS47" s="8" t="str">
        <f t="shared" si="8"/>
        <v>Wtherm</v>
      </c>
      <c r="BT47" s="9" t="s">
        <v>7</v>
      </c>
      <c r="BU47" s="25" t="s">
        <v>80</v>
      </c>
      <c r="BV47" s="9" t="s">
        <v>7</v>
      </c>
      <c r="BW47" s="9">
        <v>180</v>
      </c>
      <c r="BX47" s="9" t="s">
        <v>7</v>
      </c>
      <c r="BY47" s="9">
        <v>240</v>
      </c>
      <c r="BZ47" s="9" t="s">
        <v>7</v>
      </c>
      <c r="CA47" s="11">
        <v>2850</v>
      </c>
      <c r="CB47" s="9" t="s">
        <v>7</v>
      </c>
      <c r="CC47" s="9">
        <v>4</v>
      </c>
      <c r="CD47" s="24" t="s">
        <v>9</v>
      </c>
      <c r="CE47" s="680">
        <v>28.265551589785058</v>
      </c>
      <c r="CF47" s="662">
        <f>INDEX('Калькулятор 24v'!$L$103:$BF$103,MATCH(CA47,'Калькулятор 24v'!$L$70:$BF$70,0))</f>
        <v>11092.150225000016</v>
      </c>
      <c r="CG47" s="27">
        <v>105953.9311394573</v>
      </c>
      <c r="CH47" s="27">
        <v>25325.032018153852</v>
      </c>
      <c r="CI47" s="20">
        <f t="shared" si="9"/>
        <v>131278.96315761114</v>
      </c>
    </row>
    <row r="48" spans="2:87" ht="16.5" thickBot="1" x14ac:dyDescent="0.3">
      <c r="B48" s="846"/>
      <c r="C48" s="8" t="str">
        <f t="shared" si="0"/>
        <v>Wtherm</v>
      </c>
      <c r="D48" s="9" t="s">
        <v>7</v>
      </c>
      <c r="E48" s="25" t="s">
        <v>80</v>
      </c>
      <c r="F48" s="9" t="s">
        <v>7</v>
      </c>
      <c r="G48" s="9">
        <v>75</v>
      </c>
      <c r="H48" s="9" t="s">
        <v>7</v>
      </c>
      <c r="I48" s="9">
        <v>240</v>
      </c>
      <c r="J48" s="9" t="s">
        <v>7</v>
      </c>
      <c r="K48" s="11">
        <v>2900</v>
      </c>
      <c r="L48" s="9" t="s">
        <v>7</v>
      </c>
      <c r="M48" s="12">
        <v>2</v>
      </c>
      <c r="N48" s="55" t="s">
        <v>8</v>
      </c>
      <c r="O48" s="680">
        <v>20.770440604865904</v>
      </c>
      <c r="P48" s="662">
        <f>INDEX('Калькулятор 24v'!$L$73:$BF$73,MATCH(K48,'Калькулятор 24v'!$L$70:$BF$70,0))</f>
        <v>6706.6580489999988</v>
      </c>
      <c r="Q48" s="27">
        <v>87351.737877115796</v>
      </c>
      <c r="R48" s="27">
        <v>25936.087360717953</v>
      </c>
      <c r="S48" s="20">
        <f t="shared" si="1"/>
        <v>113287.82523783375</v>
      </c>
      <c r="T48" s="8" t="str">
        <f t="shared" si="2"/>
        <v>Wtherm</v>
      </c>
      <c r="U48" s="9" t="s">
        <v>7</v>
      </c>
      <c r="V48" s="25" t="s">
        <v>80</v>
      </c>
      <c r="W48" s="9" t="s">
        <v>7</v>
      </c>
      <c r="X48" s="9">
        <v>90</v>
      </c>
      <c r="Y48" s="9" t="s">
        <v>7</v>
      </c>
      <c r="Z48" s="9">
        <v>240</v>
      </c>
      <c r="AA48" s="9" t="s">
        <v>7</v>
      </c>
      <c r="AB48" s="11">
        <v>2900</v>
      </c>
      <c r="AC48" s="9" t="s">
        <v>7</v>
      </c>
      <c r="AD48" s="12">
        <v>2</v>
      </c>
      <c r="AE48" s="23" t="s">
        <v>8</v>
      </c>
      <c r="AF48" s="680">
        <v>21.474205978865903</v>
      </c>
      <c r="AG48" s="662">
        <f>INDEX('Калькулятор 24v'!$L$79:$BF$79,MATCH(AB48,'Калькулятор 24v'!$L$70:$BF$70,0))</f>
        <v>7275.881339999999</v>
      </c>
      <c r="AH48" s="27">
        <v>88236.503988343553</v>
      </c>
      <c r="AI48" s="27">
        <v>25936.087360717953</v>
      </c>
      <c r="AJ48" s="20">
        <f t="shared" si="3"/>
        <v>114172.59134906151</v>
      </c>
      <c r="AK48" s="8" t="str">
        <f t="shared" si="4"/>
        <v>Wtherm</v>
      </c>
      <c r="AL48" s="9" t="s">
        <v>7</v>
      </c>
      <c r="AM48" s="25" t="s">
        <v>80</v>
      </c>
      <c r="AN48" s="9" t="s">
        <v>7</v>
      </c>
      <c r="AO48" s="9">
        <v>110</v>
      </c>
      <c r="AP48" s="9" t="s">
        <v>7</v>
      </c>
      <c r="AQ48" s="9">
        <v>240</v>
      </c>
      <c r="AR48" s="9" t="s">
        <v>7</v>
      </c>
      <c r="AS48" s="11">
        <v>2900</v>
      </c>
      <c r="AT48" s="9" t="s">
        <v>7</v>
      </c>
      <c r="AU48" s="12">
        <v>2</v>
      </c>
      <c r="AV48" s="23" t="s">
        <v>8</v>
      </c>
      <c r="AW48" s="680">
        <v>22.412559810865904</v>
      </c>
      <c r="AX48" s="662">
        <f>INDEX('Калькулятор 24v'!$L$85:$BF$85,MATCH(AS48,'Калькулятор 24v'!$L$70:$BF$70,0))</f>
        <v>7331.2378540174777</v>
      </c>
      <c r="AY48" s="27">
        <v>89446.379636647238</v>
      </c>
      <c r="AZ48" s="27">
        <v>25936.087360717953</v>
      </c>
      <c r="BA48" s="20">
        <f t="shared" si="5"/>
        <v>115382.46699736519</v>
      </c>
      <c r="BB48" s="8" t="str">
        <f t="shared" si="6"/>
        <v>Wtherm</v>
      </c>
      <c r="BC48" s="9" t="s">
        <v>7</v>
      </c>
      <c r="BD48" s="25" t="s">
        <v>80</v>
      </c>
      <c r="BE48" s="9" t="s">
        <v>7</v>
      </c>
      <c r="BF48" s="9">
        <v>140</v>
      </c>
      <c r="BG48" s="9" t="s">
        <v>7</v>
      </c>
      <c r="BH48" s="9">
        <v>240</v>
      </c>
      <c r="BI48" s="9" t="s">
        <v>7</v>
      </c>
      <c r="BJ48" s="11">
        <v>2900</v>
      </c>
      <c r="BK48" s="9" t="s">
        <v>7</v>
      </c>
      <c r="BL48" s="9">
        <v>4</v>
      </c>
      <c r="BM48" s="24" t="s">
        <v>9</v>
      </c>
      <c r="BN48" s="680">
        <v>26.833051214407703</v>
      </c>
      <c r="BO48" s="662">
        <f>INDEX('Калькулятор 24v'!$L$91:$BF$91,MATCH(BJ48,'Калькулятор 24v'!$L$70:$BF$70,0))</f>
        <v>9880.5461234999966</v>
      </c>
      <c r="BP48" s="27">
        <v>104716.68983275176</v>
      </c>
      <c r="BQ48" s="27">
        <v>25936.087360717953</v>
      </c>
      <c r="BR48" s="20">
        <f t="shared" si="7"/>
        <v>130652.77719346971</v>
      </c>
      <c r="BS48" s="8" t="str">
        <f t="shared" si="8"/>
        <v>Wtherm</v>
      </c>
      <c r="BT48" s="9" t="s">
        <v>7</v>
      </c>
      <c r="BU48" s="25" t="s">
        <v>80</v>
      </c>
      <c r="BV48" s="9" t="s">
        <v>7</v>
      </c>
      <c r="BW48" s="9">
        <v>180</v>
      </c>
      <c r="BX48" s="9" t="s">
        <v>7</v>
      </c>
      <c r="BY48" s="9">
        <v>240</v>
      </c>
      <c r="BZ48" s="9" t="s">
        <v>7</v>
      </c>
      <c r="CA48" s="11">
        <v>2900</v>
      </c>
      <c r="CB48" s="9" t="s">
        <v>7</v>
      </c>
      <c r="CC48" s="9">
        <v>4</v>
      </c>
      <c r="CD48" s="24" t="s">
        <v>9</v>
      </c>
      <c r="CE48" s="680">
        <v>28.709758878407705</v>
      </c>
      <c r="CF48" s="662">
        <f>INDEX('Калькулятор 24v'!$L$103:$BF$103,MATCH(CA48,'Калькулятор 24v'!$L$70:$BF$70,0))</f>
        <v>11313.993229500014</v>
      </c>
      <c r="CG48" s="27">
        <v>107151.53487935913</v>
      </c>
      <c r="CH48" s="27">
        <v>25936.087360717953</v>
      </c>
      <c r="CI48" s="20">
        <f t="shared" si="9"/>
        <v>133087.62224007706</v>
      </c>
    </row>
    <row r="49" spans="2:87" ht="16.5" thickBot="1" x14ac:dyDescent="0.3">
      <c r="B49" s="846"/>
      <c r="C49" s="8" t="str">
        <f t="shared" si="0"/>
        <v>Wtherm</v>
      </c>
      <c r="D49" s="9" t="s">
        <v>7</v>
      </c>
      <c r="E49" s="25" t="s">
        <v>80</v>
      </c>
      <c r="F49" s="9" t="s">
        <v>7</v>
      </c>
      <c r="G49" s="9">
        <v>75</v>
      </c>
      <c r="H49" s="9" t="s">
        <v>7</v>
      </c>
      <c r="I49" s="9">
        <v>240</v>
      </c>
      <c r="J49" s="9" t="s">
        <v>7</v>
      </c>
      <c r="K49" s="11">
        <v>2950</v>
      </c>
      <c r="L49" s="9" t="s">
        <v>7</v>
      </c>
      <c r="M49" s="12">
        <v>2</v>
      </c>
      <c r="N49" s="55" t="s">
        <v>8</v>
      </c>
      <c r="O49" s="680">
        <v>21.363070319913128</v>
      </c>
      <c r="P49" s="662">
        <f>INDEX('Калькулятор 24v'!$L$73:$BF$73,MATCH(K49,'Калькулятор 24v'!$L$70:$BF$70,0))</f>
        <v>6838.1611479999992</v>
      </c>
      <c r="Q49" s="27">
        <v>88216.75572158338</v>
      </c>
      <c r="R49" s="27">
        <v>26317.142703282054</v>
      </c>
      <c r="S49" s="20">
        <f t="shared" si="1"/>
        <v>114533.89842486543</v>
      </c>
      <c r="T49" s="8" t="str">
        <f t="shared" si="2"/>
        <v>Wtherm</v>
      </c>
      <c r="U49" s="9" t="s">
        <v>7</v>
      </c>
      <c r="V49" s="25" t="s">
        <v>80</v>
      </c>
      <c r="W49" s="9" t="s">
        <v>7</v>
      </c>
      <c r="X49" s="9">
        <v>90</v>
      </c>
      <c r="Y49" s="9" t="s">
        <v>7</v>
      </c>
      <c r="Z49" s="9">
        <v>240</v>
      </c>
      <c r="AA49" s="9" t="s">
        <v>7</v>
      </c>
      <c r="AB49" s="11">
        <v>2950</v>
      </c>
      <c r="AC49" s="9" t="s">
        <v>7</v>
      </c>
      <c r="AD49" s="12">
        <v>2</v>
      </c>
      <c r="AE49" s="23" t="s">
        <v>8</v>
      </c>
      <c r="AF49" s="680">
        <v>22.076349893913125</v>
      </c>
      <c r="AG49" s="662">
        <f>INDEX('Калькулятор 24v'!$L$79:$BF$79,MATCH(AB49,'Калькулятор 24v'!$L$70:$BF$70,0))</f>
        <v>7418.5456800000002</v>
      </c>
      <c r="AH49" s="27">
        <v>89113.44989817364</v>
      </c>
      <c r="AI49" s="27">
        <v>26317.142703282054</v>
      </c>
      <c r="AJ49" s="20">
        <f t="shared" si="3"/>
        <v>115430.59260145569</v>
      </c>
      <c r="AK49" s="8" t="str">
        <f t="shared" si="4"/>
        <v>Wtherm</v>
      </c>
      <c r="AL49" s="9" t="s">
        <v>7</v>
      </c>
      <c r="AM49" s="25" t="s">
        <v>80</v>
      </c>
      <c r="AN49" s="9" t="s">
        <v>7</v>
      </c>
      <c r="AO49" s="9">
        <v>110</v>
      </c>
      <c r="AP49" s="9" t="s">
        <v>7</v>
      </c>
      <c r="AQ49" s="9">
        <v>240</v>
      </c>
      <c r="AR49" s="9" t="s">
        <v>7</v>
      </c>
      <c r="AS49" s="11">
        <v>2950</v>
      </c>
      <c r="AT49" s="9" t="s">
        <v>7</v>
      </c>
      <c r="AU49" s="12">
        <v>2</v>
      </c>
      <c r="AV49" s="23" t="s">
        <v>8</v>
      </c>
      <c r="AW49" s="680">
        <v>23.027389325913127</v>
      </c>
      <c r="AX49" s="662">
        <f>INDEX('Калькулятор 24v'!$L$85:$BF$85,MATCH(AS49,'Калькулятор 24v'!$L$70:$BF$70,0))</f>
        <v>7474.9876158609595</v>
      </c>
      <c r="AY49" s="27">
        <v>90339.229633627314</v>
      </c>
      <c r="AZ49" s="27">
        <v>26317.142703282054</v>
      </c>
      <c r="BA49" s="20">
        <f t="shared" si="5"/>
        <v>116656.37233690936</v>
      </c>
      <c r="BB49" s="8" t="str">
        <f t="shared" si="6"/>
        <v>Wtherm</v>
      </c>
      <c r="BC49" s="9" t="s">
        <v>7</v>
      </c>
      <c r="BD49" s="25" t="s">
        <v>80</v>
      </c>
      <c r="BE49" s="9" t="s">
        <v>7</v>
      </c>
      <c r="BF49" s="9">
        <v>140</v>
      </c>
      <c r="BG49" s="9" t="s">
        <v>7</v>
      </c>
      <c r="BH49" s="9">
        <v>240</v>
      </c>
      <c r="BI49" s="9" t="s">
        <v>7</v>
      </c>
      <c r="BJ49" s="11">
        <v>2950</v>
      </c>
      <c r="BK49" s="9" t="s">
        <v>7</v>
      </c>
      <c r="BL49" s="9">
        <v>4</v>
      </c>
      <c r="BM49" s="24" t="s">
        <v>9</v>
      </c>
      <c r="BN49" s="680">
        <v>27.522779303030354</v>
      </c>
      <c r="BO49" s="662">
        <f>INDEX('Калькулятор 24v'!$L$91:$BF$91,MATCH(BJ49,'Калькулятор 24v'!$L$70:$BF$70,0))</f>
        <v>10074.282321999999</v>
      </c>
      <c r="BP49" s="27">
        <v>105882.48539835357</v>
      </c>
      <c r="BQ49" s="27">
        <v>26317.142703282054</v>
      </c>
      <c r="BR49" s="20">
        <f t="shared" si="7"/>
        <v>132199.62810163564</v>
      </c>
      <c r="BS49" s="8" t="str">
        <f t="shared" si="8"/>
        <v>Wtherm</v>
      </c>
      <c r="BT49" s="9" t="s">
        <v>7</v>
      </c>
      <c r="BU49" s="25" t="s">
        <v>80</v>
      </c>
      <c r="BV49" s="9" t="s">
        <v>7</v>
      </c>
      <c r="BW49" s="9">
        <v>180</v>
      </c>
      <c r="BX49" s="9" t="s">
        <v>7</v>
      </c>
      <c r="BY49" s="9">
        <v>240</v>
      </c>
      <c r="BZ49" s="9" t="s">
        <v>7</v>
      </c>
      <c r="CA49" s="11">
        <v>2950</v>
      </c>
      <c r="CB49" s="9" t="s">
        <v>7</v>
      </c>
      <c r="CC49" s="9">
        <v>4</v>
      </c>
      <c r="CD49" s="24" t="s">
        <v>9</v>
      </c>
      <c r="CE49" s="680">
        <v>29.424858167030351</v>
      </c>
      <c r="CF49" s="662">
        <f>INDEX('Калькулятор 24v'!$L$103:$BF$103,MATCH(CA49,'Калькулятор 24v'!$L$70:$BF$70,0))</f>
        <v>11535.836234000017</v>
      </c>
      <c r="CG49" s="27">
        <v>108349.13861926094</v>
      </c>
      <c r="CH49" s="27">
        <v>26317.142703282054</v>
      </c>
      <c r="CI49" s="20">
        <f t="shared" si="9"/>
        <v>134666.28132254299</v>
      </c>
    </row>
    <row r="50" spans="2:87" ht="16.5" thickBot="1" x14ac:dyDescent="0.3">
      <c r="B50" s="847"/>
      <c r="C50" s="8" t="str">
        <f t="shared" si="0"/>
        <v>Wtherm</v>
      </c>
      <c r="D50" s="9" t="s">
        <v>7</v>
      </c>
      <c r="E50" s="25" t="s">
        <v>80</v>
      </c>
      <c r="F50" s="9" t="s">
        <v>7</v>
      </c>
      <c r="G50" s="9">
        <v>75</v>
      </c>
      <c r="H50" s="9" t="s">
        <v>7</v>
      </c>
      <c r="I50" s="9">
        <v>240</v>
      </c>
      <c r="J50" s="9" t="s">
        <v>7</v>
      </c>
      <c r="K50" s="10">
        <v>3000</v>
      </c>
      <c r="L50" s="9" t="s">
        <v>7</v>
      </c>
      <c r="M50" s="9">
        <v>2</v>
      </c>
      <c r="N50" s="54" t="s">
        <v>8</v>
      </c>
      <c r="O50" s="681">
        <v>21.653700034960345</v>
      </c>
      <c r="P50" s="663">
        <f>INDEX('Калькулятор 24v'!$L$73:$BF$73,MATCH(K50,'Калькулятор 24v'!$L$70:$BF$70,0))</f>
        <v>6969.6642469999997</v>
      </c>
      <c r="Q50" s="28">
        <v>89089.337346050947</v>
      </c>
      <c r="R50" s="28">
        <v>26698.198045846158</v>
      </c>
      <c r="S50" s="22">
        <f t="shared" si="1"/>
        <v>115787.53539189711</v>
      </c>
      <c r="T50" s="8" t="str">
        <f t="shared" si="2"/>
        <v>Wtherm</v>
      </c>
      <c r="U50" s="9" t="s">
        <v>7</v>
      </c>
      <c r="V50" s="25" t="s">
        <v>80</v>
      </c>
      <c r="W50" s="9" t="s">
        <v>7</v>
      </c>
      <c r="X50" s="9">
        <v>90</v>
      </c>
      <c r="Y50" s="9" t="s">
        <v>7</v>
      </c>
      <c r="Z50" s="9">
        <v>240</v>
      </c>
      <c r="AA50" s="9" t="s">
        <v>7</v>
      </c>
      <c r="AB50" s="10">
        <v>3000</v>
      </c>
      <c r="AC50" s="9" t="s">
        <v>7</v>
      </c>
      <c r="AD50" s="9">
        <v>2</v>
      </c>
      <c r="AE50" s="24" t="s">
        <v>8</v>
      </c>
      <c r="AF50" s="681">
        <v>22.37649380896034</v>
      </c>
      <c r="AG50" s="663">
        <f>INDEX('Калькулятор 24v'!$L$79:$BF$79,MATCH(AB50,'Калькулятор 24v'!$L$70:$BF$70,0))</f>
        <v>7561.2100199999995</v>
      </c>
      <c r="AH50" s="28">
        <v>89998.319768003712</v>
      </c>
      <c r="AI50" s="28">
        <v>26698.198045846158</v>
      </c>
      <c r="AJ50" s="22">
        <f t="shared" si="3"/>
        <v>116696.51781384987</v>
      </c>
      <c r="AK50" s="8" t="str">
        <f t="shared" si="4"/>
        <v>Wtherm</v>
      </c>
      <c r="AL50" s="9" t="s">
        <v>7</v>
      </c>
      <c r="AM50" s="25" t="s">
        <v>80</v>
      </c>
      <c r="AN50" s="9" t="s">
        <v>7</v>
      </c>
      <c r="AO50" s="9">
        <v>110</v>
      </c>
      <c r="AP50" s="9" t="s">
        <v>7</v>
      </c>
      <c r="AQ50" s="9">
        <v>240</v>
      </c>
      <c r="AR50" s="9" t="s">
        <v>7</v>
      </c>
      <c r="AS50" s="10">
        <v>3000</v>
      </c>
      <c r="AT50" s="9" t="s">
        <v>7</v>
      </c>
      <c r="AU50" s="9">
        <v>2</v>
      </c>
      <c r="AV50" s="24" t="s">
        <v>8</v>
      </c>
      <c r="AW50" s="681">
        <v>23.340218840960347</v>
      </c>
      <c r="AX50" s="663">
        <f>INDEX('Калькулятор 24v'!$L$85:$BF$85,MATCH(AS50,'Калькулятор 24v'!$L$70:$BF$70,0))</f>
        <v>7618.7373777044386</v>
      </c>
      <c r="AY50" s="28">
        <v>91240.483830607394</v>
      </c>
      <c r="AZ50" s="28">
        <v>26698.198045846158</v>
      </c>
      <c r="BA50" s="22">
        <f t="shared" si="5"/>
        <v>117938.68187645356</v>
      </c>
      <c r="BB50" s="8" t="str">
        <f t="shared" si="6"/>
        <v>Wtherm</v>
      </c>
      <c r="BC50" s="9" t="s">
        <v>7</v>
      </c>
      <c r="BD50" s="25" t="s">
        <v>80</v>
      </c>
      <c r="BE50" s="9" t="s">
        <v>7</v>
      </c>
      <c r="BF50" s="9">
        <v>140</v>
      </c>
      <c r="BG50" s="9" t="s">
        <v>7</v>
      </c>
      <c r="BH50" s="9">
        <v>240</v>
      </c>
      <c r="BI50" s="9" t="s">
        <v>7</v>
      </c>
      <c r="BJ50" s="10">
        <v>3000</v>
      </c>
      <c r="BK50" s="9" t="s">
        <v>7</v>
      </c>
      <c r="BL50" s="9">
        <v>4</v>
      </c>
      <c r="BM50" s="24" t="s">
        <v>9</v>
      </c>
      <c r="BN50" s="681">
        <v>27.910507391652999</v>
      </c>
      <c r="BO50" s="663">
        <f>INDEX('Калькулятор 24v'!$L$91:$BF$91,MATCH(BJ50,'Калькулятор 24v'!$L$70:$BF$70,0))</f>
        <v>10268.018520499998</v>
      </c>
      <c r="BP50" s="28">
        <v>107057.4055239554</v>
      </c>
      <c r="BQ50" s="28">
        <v>26698.198045846158</v>
      </c>
      <c r="BR50" s="22">
        <f t="shared" si="7"/>
        <v>133755.60356980155</v>
      </c>
      <c r="BS50" s="8" t="str">
        <f t="shared" si="8"/>
        <v>Wtherm</v>
      </c>
      <c r="BT50" s="9" t="s">
        <v>7</v>
      </c>
      <c r="BU50" s="25" t="s">
        <v>80</v>
      </c>
      <c r="BV50" s="9" t="s">
        <v>7</v>
      </c>
      <c r="BW50" s="9">
        <v>180</v>
      </c>
      <c r="BX50" s="9" t="s">
        <v>7</v>
      </c>
      <c r="BY50" s="9">
        <v>240</v>
      </c>
      <c r="BZ50" s="9" t="s">
        <v>7</v>
      </c>
      <c r="CA50" s="10">
        <v>3000</v>
      </c>
      <c r="CB50" s="9" t="s">
        <v>7</v>
      </c>
      <c r="CC50" s="9">
        <v>4</v>
      </c>
      <c r="CD50" s="24" t="s">
        <v>9</v>
      </c>
      <c r="CE50" s="681">
        <v>29.837957455652997</v>
      </c>
      <c r="CF50" s="663">
        <f>INDEX('Калькулятор 24v'!$L$103:$BF$103,MATCH(CA50,'Калькулятор 24v'!$L$70:$BF$70,0))</f>
        <v>11757.679238500015</v>
      </c>
      <c r="CG50" s="28">
        <v>109556.82739916276</v>
      </c>
      <c r="CH50" s="28">
        <v>26698.198045846158</v>
      </c>
      <c r="CI50" s="22">
        <f t="shared" si="9"/>
        <v>136255.02544500891</v>
      </c>
    </row>
    <row r="51" spans="2:87" ht="15.75" thickBot="1" x14ac:dyDescent="0.3">
      <c r="O51" s="682"/>
      <c r="P51"/>
      <c r="AF51" s="682"/>
      <c r="AG51"/>
      <c r="AW51" s="682"/>
      <c r="AX51"/>
      <c r="BN51" s="682"/>
      <c r="BO51"/>
      <c r="CE51" s="682"/>
      <c r="CF51"/>
    </row>
    <row r="52" spans="2:87" ht="16.5" customHeight="1" thickBot="1" x14ac:dyDescent="0.3">
      <c r="B52" s="845" t="s">
        <v>11</v>
      </c>
      <c r="C52" s="8" t="str">
        <f>$B$3</f>
        <v>Wtherm</v>
      </c>
      <c r="D52" s="9" t="s">
        <v>7</v>
      </c>
      <c r="E52" s="25" t="s">
        <v>80</v>
      </c>
      <c r="F52" s="9" t="s">
        <v>7</v>
      </c>
      <c r="G52" s="9">
        <v>75</v>
      </c>
      <c r="H52" s="9" t="s">
        <v>7</v>
      </c>
      <c r="I52" s="9">
        <v>290</v>
      </c>
      <c r="J52" s="9" t="s">
        <v>7</v>
      </c>
      <c r="K52" s="10">
        <v>700</v>
      </c>
      <c r="L52" s="9" t="s">
        <v>7</v>
      </c>
      <c r="M52" s="9">
        <v>3</v>
      </c>
      <c r="N52" s="24" t="s">
        <v>8</v>
      </c>
      <c r="O52" s="679">
        <v>6.556186407731551</v>
      </c>
      <c r="P52" s="661">
        <f>INDEX('Калькулятор 24v'!$L$74:$BF$74,MATCH(K52,'Калькулятор 24v'!$L$70:$BF$70,0))</f>
        <v>994.74102000000005</v>
      </c>
      <c r="Q52" s="26">
        <v>25243.307116636803</v>
      </c>
      <c r="R52" s="26">
        <v>7449.2817573846169</v>
      </c>
      <c r="S52" s="18">
        <f t="shared" ref="S52:S84" si="10">Q52+R52</f>
        <v>32692.588874021421</v>
      </c>
      <c r="T52" s="8" t="str">
        <f>$B$3</f>
        <v>Wtherm</v>
      </c>
      <c r="U52" s="9" t="s">
        <v>7</v>
      </c>
      <c r="V52" s="25" t="s">
        <v>80</v>
      </c>
      <c r="W52" s="9" t="s">
        <v>7</v>
      </c>
      <c r="X52" s="9">
        <v>90</v>
      </c>
      <c r="Y52" s="9" t="s">
        <v>7</v>
      </c>
      <c r="Z52" s="9">
        <v>290</v>
      </c>
      <c r="AA52" s="9" t="s">
        <v>7</v>
      </c>
      <c r="AB52" s="10">
        <v>700</v>
      </c>
      <c r="AC52" s="9" t="s">
        <v>7</v>
      </c>
      <c r="AD52" s="9">
        <v>3</v>
      </c>
      <c r="AE52" s="24" t="s">
        <v>8</v>
      </c>
      <c r="AF52" s="679">
        <v>6.7955636797315515</v>
      </c>
      <c r="AG52" s="661">
        <f>INDEX('Калькулятор 24v'!$L$81:$BF$81,MATCH(AB52,'Калькулятор 24v'!$L$70:$BF$70,0))</f>
        <v>1350.9370874999997</v>
      </c>
      <c r="AH52" s="26">
        <v>25544.423637520937</v>
      </c>
      <c r="AI52" s="26">
        <v>7449.2817573846169</v>
      </c>
      <c r="AJ52" s="18">
        <f t="shared" ref="AJ52:AJ84" si="11">AH52+AI52</f>
        <v>32993.705394905555</v>
      </c>
      <c r="AK52" s="8" t="str">
        <f>$B$3</f>
        <v>Wtherm</v>
      </c>
      <c r="AL52" s="9" t="s">
        <v>7</v>
      </c>
      <c r="AM52" s="25" t="s">
        <v>80</v>
      </c>
      <c r="AN52" s="9" t="s">
        <v>7</v>
      </c>
      <c r="AO52" s="9">
        <v>110</v>
      </c>
      <c r="AP52" s="9" t="s">
        <v>7</v>
      </c>
      <c r="AQ52" s="9">
        <v>290</v>
      </c>
      <c r="AR52" s="9" t="s">
        <v>7</v>
      </c>
      <c r="AS52" s="10">
        <v>700</v>
      </c>
      <c r="AT52" s="9" t="s">
        <v>7</v>
      </c>
      <c r="AU52" s="9">
        <v>3</v>
      </c>
      <c r="AV52" s="24" t="s">
        <v>8</v>
      </c>
      <c r="AW52" s="679">
        <v>7.1147333757315501</v>
      </c>
      <c r="AX52" s="661">
        <f>INDEX('Калькулятор 24v'!$L$87:$BF$87,MATCH(AS52,'Калькулятор 24v'!$L$70:$BF$70,0))</f>
        <v>1620.6582913675161</v>
      </c>
      <c r="AY52" s="26">
        <v>25976.09983203312</v>
      </c>
      <c r="AZ52" s="26">
        <v>7449.2817573846169</v>
      </c>
      <c r="BA52" s="18">
        <f t="shared" ref="BA52:BA84" si="12">AY52+AZ52</f>
        <v>33425.381589417739</v>
      </c>
      <c r="BB52" s="8" t="str">
        <f>$B$3</f>
        <v>Wtherm</v>
      </c>
      <c r="BC52" s="9" t="s">
        <v>7</v>
      </c>
      <c r="BD52" s="25" t="s">
        <v>80</v>
      </c>
      <c r="BE52" s="9" t="s">
        <v>7</v>
      </c>
      <c r="BF52" s="9">
        <v>140</v>
      </c>
      <c r="BG52" s="9" t="s">
        <v>7</v>
      </c>
      <c r="BH52" s="9">
        <v>290</v>
      </c>
      <c r="BI52" s="9" t="s">
        <v>7</v>
      </c>
      <c r="BJ52" s="10">
        <v>700</v>
      </c>
      <c r="BK52" s="9" t="s">
        <v>7</v>
      </c>
      <c r="BL52" s="9">
        <v>6</v>
      </c>
      <c r="BM52" s="24" t="s">
        <v>12</v>
      </c>
      <c r="BN52" s="679">
        <v>8.4788254470661801</v>
      </c>
      <c r="BO52" s="661">
        <f>INDEX('Калькулятор 24v'!$L$93:$BF$93,MATCH(BJ52,'Калькулятор 24v'!$L$70:$BF$70,0))</f>
        <v>2227.4987237002501</v>
      </c>
      <c r="BP52" s="26">
        <v>30389.596933089961</v>
      </c>
      <c r="BQ52" s="26">
        <v>7449.2817573846169</v>
      </c>
      <c r="BR52" s="18">
        <f t="shared" ref="BR52:BR84" si="13">BP52+BQ52</f>
        <v>37838.878690474579</v>
      </c>
      <c r="BS52" s="8" t="str">
        <f>$B$3</f>
        <v>Wtherm</v>
      </c>
      <c r="BT52" s="9" t="s">
        <v>7</v>
      </c>
      <c r="BU52" s="25" t="s">
        <v>80</v>
      </c>
      <c r="BV52" s="9" t="s">
        <v>7</v>
      </c>
      <c r="BW52" s="9">
        <v>180</v>
      </c>
      <c r="BX52" s="9" t="s">
        <v>7</v>
      </c>
      <c r="BY52" s="9">
        <v>290</v>
      </c>
      <c r="BZ52" s="9" t="s">
        <v>7</v>
      </c>
      <c r="CA52" s="10">
        <v>700</v>
      </c>
      <c r="CB52" s="9" t="s">
        <v>7</v>
      </c>
      <c r="CC52" s="9">
        <v>6</v>
      </c>
      <c r="CD52" s="24" t="s">
        <v>12</v>
      </c>
      <c r="CE52" s="679">
        <v>9.117164839066179</v>
      </c>
      <c r="CF52" s="661">
        <f>INDEX('Калькулятор 24v'!$L$105:$BF$105,MATCH(CA52,'Калькулятор 24v'!$L$70:$BF$70,0))</f>
        <v>2550.6591602992507</v>
      </c>
      <c r="CG52" s="26">
        <v>31222.76182211432</v>
      </c>
      <c r="CH52" s="26">
        <v>7449.2817573846169</v>
      </c>
      <c r="CI52" s="18">
        <f t="shared" ref="CI52:CI84" si="14">CG52+CH52</f>
        <v>38672.043579498939</v>
      </c>
    </row>
    <row r="53" spans="2:87" ht="16.5" thickBot="1" x14ac:dyDescent="0.3">
      <c r="B53" s="846"/>
      <c r="C53" s="8" t="str">
        <f t="shared" ref="C53:C98" si="15">$B$3</f>
        <v>Wtherm</v>
      </c>
      <c r="D53" s="9" t="s">
        <v>7</v>
      </c>
      <c r="E53" s="25" t="s">
        <v>80</v>
      </c>
      <c r="F53" s="9" t="s">
        <v>7</v>
      </c>
      <c r="G53" s="9">
        <v>75</v>
      </c>
      <c r="H53" s="9" t="s">
        <v>7</v>
      </c>
      <c r="I53" s="9">
        <v>290</v>
      </c>
      <c r="J53" s="9" t="s">
        <v>7</v>
      </c>
      <c r="K53" s="11">
        <v>750</v>
      </c>
      <c r="L53" s="9" t="s">
        <v>7</v>
      </c>
      <c r="M53" s="9">
        <v>3</v>
      </c>
      <c r="N53" s="23" t="s">
        <v>8</v>
      </c>
      <c r="O53" s="680">
        <v>6.9092508377716122</v>
      </c>
      <c r="P53" s="662">
        <f>INDEX('Калькулятор 24v'!$L$74:$BF$74,MATCH(K53,'Калькулятор 24v'!$L$70:$BF$70,0))</f>
        <v>1136.8468800000001</v>
      </c>
      <c r="Q53" s="27">
        <v>27639.991777715244</v>
      </c>
      <c r="R53" s="27">
        <v>7902.5491752692315</v>
      </c>
      <c r="S53" s="20">
        <f t="shared" si="10"/>
        <v>35542.540952984476</v>
      </c>
      <c r="T53" s="8" t="str">
        <f t="shared" ref="T53:T98" si="16">$B$3</f>
        <v>Wtherm</v>
      </c>
      <c r="U53" s="9" t="s">
        <v>7</v>
      </c>
      <c r="V53" s="25" t="s">
        <v>80</v>
      </c>
      <c r="W53" s="9" t="s">
        <v>7</v>
      </c>
      <c r="X53" s="9">
        <v>90</v>
      </c>
      <c r="Y53" s="9" t="s">
        <v>7</v>
      </c>
      <c r="Z53" s="9">
        <v>290</v>
      </c>
      <c r="AA53" s="9" t="s">
        <v>7</v>
      </c>
      <c r="AB53" s="11">
        <v>750</v>
      </c>
      <c r="AC53" s="9" t="s">
        <v>7</v>
      </c>
      <c r="AD53" s="9">
        <v>3</v>
      </c>
      <c r="AE53" s="23" t="s">
        <v>8</v>
      </c>
      <c r="AF53" s="680">
        <v>7.1581423097716108</v>
      </c>
      <c r="AG53" s="662">
        <f>INDEX('Калькулятор 24v'!$L$81:$BF$81,MATCH(AB53,'Калькулятор 24v'!$L$70:$BF$70,0))</f>
        <v>1543.9281000000001</v>
      </c>
      <c r="AH53" s="27">
        <v>27953.036363961881</v>
      </c>
      <c r="AI53" s="27">
        <v>7902.5491752692315</v>
      </c>
      <c r="AJ53" s="20">
        <f t="shared" si="11"/>
        <v>35855.585539231113</v>
      </c>
      <c r="AK53" s="8" t="str">
        <f t="shared" ref="AK53:AK98" si="17">$B$3</f>
        <v>Wtherm</v>
      </c>
      <c r="AL53" s="9" t="s">
        <v>7</v>
      </c>
      <c r="AM53" s="25" t="s">
        <v>80</v>
      </c>
      <c r="AN53" s="9" t="s">
        <v>7</v>
      </c>
      <c r="AO53" s="9">
        <v>110</v>
      </c>
      <c r="AP53" s="9" t="s">
        <v>7</v>
      </c>
      <c r="AQ53" s="9">
        <v>290</v>
      </c>
      <c r="AR53" s="9" t="s">
        <v>7</v>
      </c>
      <c r="AS53" s="11">
        <v>750</v>
      </c>
      <c r="AT53" s="9" t="s">
        <v>7</v>
      </c>
      <c r="AU53" s="9">
        <v>3</v>
      </c>
      <c r="AV53" s="23" t="s">
        <v>8</v>
      </c>
      <c r="AW53" s="680">
        <v>7.4899976057716131</v>
      </c>
      <c r="AX53" s="662">
        <f>INDEX('Калькулятор 24v'!$L$87:$BF$87,MATCH(AS53,'Калькулятор 24v'!$L$70:$BF$70,0))</f>
        <v>1852.1809044200184</v>
      </c>
      <c r="AY53" s="27">
        <v>28400.616645624061</v>
      </c>
      <c r="AZ53" s="27">
        <v>7902.5491752692315</v>
      </c>
      <c r="BA53" s="20">
        <f t="shared" si="12"/>
        <v>36303.165820893293</v>
      </c>
      <c r="BB53" s="8" t="str">
        <f t="shared" ref="BB53:BB98" si="18">$B$3</f>
        <v>Wtherm</v>
      </c>
      <c r="BC53" s="9" t="s">
        <v>7</v>
      </c>
      <c r="BD53" s="25" t="s">
        <v>80</v>
      </c>
      <c r="BE53" s="9" t="s">
        <v>7</v>
      </c>
      <c r="BF53" s="9">
        <v>140</v>
      </c>
      <c r="BG53" s="9" t="s">
        <v>7</v>
      </c>
      <c r="BH53" s="9">
        <v>290</v>
      </c>
      <c r="BI53" s="9" t="s">
        <v>7</v>
      </c>
      <c r="BJ53" s="11">
        <v>750</v>
      </c>
      <c r="BK53" s="9" t="s">
        <v>7</v>
      </c>
      <c r="BL53" s="9">
        <v>6</v>
      </c>
      <c r="BM53" s="24" t="s">
        <v>12</v>
      </c>
      <c r="BN53" s="680">
        <v>8.9569233374693784</v>
      </c>
      <c r="BO53" s="662">
        <f>INDEX('Калькулятор 24v'!$L$93:$BF$93,MATCH(BJ53,'Калькулятор 24v'!$L$70:$BF$70,0))</f>
        <v>2545.7128270860003</v>
      </c>
      <c r="BP53" s="27">
        <v>33211.604034251017</v>
      </c>
      <c r="BQ53" s="27">
        <v>7902.5491752692315</v>
      </c>
      <c r="BR53" s="20">
        <f t="shared" si="13"/>
        <v>41114.153209520249</v>
      </c>
      <c r="BS53" s="8" t="str">
        <f t="shared" ref="BS53:BS98" si="19">$B$3</f>
        <v>Wtherm</v>
      </c>
      <c r="BT53" s="9" t="s">
        <v>7</v>
      </c>
      <c r="BU53" s="25" t="s">
        <v>80</v>
      </c>
      <c r="BV53" s="9" t="s">
        <v>7</v>
      </c>
      <c r="BW53" s="9">
        <v>180</v>
      </c>
      <c r="BX53" s="9" t="s">
        <v>7</v>
      </c>
      <c r="BY53" s="9">
        <v>290</v>
      </c>
      <c r="BZ53" s="9" t="s">
        <v>7</v>
      </c>
      <c r="CA53" s="11">
        <v>750</v>
      </c>
      <c r="CB53" s="9" t="s">
        <v>7</v>
      </c>
      <c r="CC53" s="9">
        <v>6</v>
      </c>
      <c r="CD53" s="24" t="s">
        <v>12</v>
      </c>
      <c r="CE53" s="680">
        <v>9.6206339294693795</v>
      </c>
      <c r="CF53" s="662">
        <f>INDEX('Калькулятор 24v'!$L$105:$BF$105,MATCH(CA53,'Калькулятор 24v'!$L$70:$BF$70,0))</f>
        <v>2915.0390403420006</v>
      </c>
      <c r="CG53" s="27">
        <v>34076.577097575384</v>
      </c>
      <c r="CH53" s="27">
        <v>7902.5491752692315</v>
      </c>
      <c r="CI53" s="20">
        <f t="shared" si="14"/>
        <v>41979.126272844616</v>
      </c>
    </row>
    <row r="54" spans="2:87" ht="16.5" thickBot="1" x14ac:dyDescent="0.3">
      <c r="B54" s="846"/>
      <c r="C54" s="8" t="str">
        <f t="shared" si="15"/>
        <v>Wtherm</v>
      </c>
      <c r="D54" s="9" t="s">
        <v>7</v>
      </c>
      <c r="E54" s="25" t="s">
        <v>80</v>
      </c>
      <c r="F54" s="9" t="s">
        <v>7</v>
      </c>
      <c r="G54" s="9">
        <v>75</v>
      </c>
      <c r="H54" s="9" t="s">
        <v>7</v>
      </c>
      <c r="I54" s="9">
        <v>290</v>
      </c>
      <c r="J54" s="9" t="s">
        <v>7</v>
      </c>
      <c r="K54" s="11">
        <v>800</v>
      </c>
      <c r="L54" s="9" t="s">
        <v>7</v>
      </c>
      <c r="M54" s="9">
        <v>3</v>
      </c>
      <c r="N54" s="23" t="s">
        <v>8</v>
      </c>
      <c r="O54" s="680">
        <v>7.2934232678116739</v>
      </c>
      <c r="P54" s="662">
        <f>INDEX('Калькулятор 24v'!$L$74:$BF$74,MATCH(K54,'Калькулятор 24v'!$L$70:$BF$70,0))</f>
        <v>1278.9527400000002</v>
      </c>
      <c r="Q54" s="27">
        <v>30019.360888793693</v>
      </c>
      <c r="R54" s="27">
        <v>8585.8165931538479</v>
      </c>
      <c r="S54" s="20">
        <f t="shared" si="10"/>
        <v>38605.177481947539</v>
      </c>
      <c r="T54" s="8" t="str">
        <f t="shared" si="16"/>
        <v>Wtherm</v>
      </c>
      <c r="U54" s="9" t="s">
        <v>7</v>
      </c>
      <c r="V54" s="25" t="s">
        <v>80</v>
      </c>
      <c r="W54" s="9" t="s">
        <v>7</v>
      </c>
      <c r="X54" s="9">
        <v>90</v>
      </c>
      <c r="Y54" s="9" t="s">
        <v>7</v>
      </c>
      <c r="Z54" s="9">
        <v>290</v>
      </c>
      <c r="AA54" s="9" t="s">
        <v>7</v>
      </c>
      <c r="AB54" s="11">
        <v>800</v>
      </c>
      <c r="AC54" s="9" t="s">
        <v>7</v>
      </c>
      <c r="AD54" s="9">
        <v>3</v>
      </c>
      <c r="AE54" s="23" t="s">
        <v>8</v>
      </c>
      <c r="AF54" s="680">
        <v>7.5518289398116725</v>
      </c>
      <c r="AG54" s="662">
        <f>INDEX('Калькулятор 24v'!$L$81:$BF$81,MATCH(AB54,'Калькулятор 24v'!$L$70:$BF$70,0))</f>
        <v>1736.9191124999998</v>
      </c>
      <c r="AH54" s="27">
        <v>30344.333540402826</v>
      </c>
      <c r="AI54" s="27">
        <v>8585.8165931538479</v>
      </c>
      <c r="AJ54" s="20">
        <f t="shared" si="11"/>
        <v>38930.150133556672</v>
      </c>
      <c r="AK54" s="8" t="str">
        <f t="shared" si="17"/>
        <v>Wtherm</v>
      </c>
      <c r="AL54" s="9" t="s">
        <v>7</v>
      </c>
      <c r="AM54" s="25" t="s">
        <v>80</v>
      </c>
      <c r="AN54" s="9" t="s">
        <v>7</v>
      </c>
      <c r="AO54" s="9">
        <v>110</v>
      </c>
      <c r="AP54" s="9" t="s">
        <v>7</v>
      </c>
      <c r="AQ54" s="9">
        <v>290</v>
      </c>
      <c r="AR54" s="9" t="s">
        <v>7</v>
      </c>
      <c r="AS54" s="11">
        <v>800</v>
      </c>
      <c r="AT54" s="9" t="s">
        <v>7</v>
      </c>
      <c r="AU54" s="9">
        <v>3</v>
      </c>
      <c r="AV54" s="23" t="s">
        <v>8</v>
      </c>
      <c r="AW54" s="680">
        <v>7.8963698358116741</v>
      </c>
      <c r="AX54" s="662">
        <f>INDEX('Калькулятор 24v'!$L$87:$BF$87,MATCH(AS54,'Калькулятор 24v'!$L$70:$BF$70,0))</f>
        <v>2083.7035174725206</v>
      </c>
      <c r="AY54" s="27">
        <v>30807.817909215009</v>
      </c>
      <c r="AZ54" s="27">
        <v>8585.8165931538479</v>
      </c>
      <c r="BA54" s="20">
        <f t="shared" si="12"/>
        <v>39393.634502368855</v>
      </c>
      <c r="BB54" s="8" t="str">
        <f t="shared" si="18"/>
        <v>Wtherm</v>
      </c>
      <c r="BC54" s="9" t="s">
        <v>7</v>
      </c>
      <c r="BD54" s="25" t="s">
        <v>80</v>
      </c>
      <c r="BE54" s="9" t="s">
        <v>7</v>
      </c>
      <c r="BF54" s="9">
        <v>140</v>
      </c>
      <c r="BG54" s="9" t="s">
        <v>7</v>
      </c>
      <c r="BH54" s="9">
        <v>290</v>
      </c>
      <c r="BI54" s="9" t="s">
        <v>7</v>
      </c>
      <c r="BJ54" s="11">
        <v>800</v>
      </c>
      <c r="BK54" s="9" t="s">
        <v>7</v>
      </c>
      <c r="BL54" s="9">
        <v>6</v>
      </c>
      <c r="BM54" s="24" t="s">
        <v>12</v>
      </c>
      <c r="BN54" s="680">
        <v>9.4661292278725782</v>
      </c>
      <c r="BO54" s="662">
        <f>INDEX('Калькулятор 24v'!$L$93:$BF$93,MATCH(BJ54,'Калькулятор 24v'!$L$70:$BF$70,0))</f>
        <v>2863.92693047175</v>
      </c>
      <c r="BP54" s="27">
        <v>36016.295585412081</v>
      </c>
      <c r="BQ54" s="27">
        <v>8585.8165931538479</v>
      </c>
      <c r="BR54" s="20">
        <f t="shared" si="13"/>
        <v>44602.112178565927</v>
      </c>
      <c r="BS54" s="8" t="str">
        <f t="shared" si="19"/>
        <v>Wtherm</v>
      </c>
      <c r="BT54" s="9" t="s">
        <v>7</v>
      </c>
      <c r="BU54" s="25" t="s">
        <v>80</v>
      </c>
      <c r="BV54" s="9" t="s">
        <v>7</v>
      </c>
      <c r="BW54" s="9">
        <v>180</v>
      </c>
      <c r="BX54" s="9" t="s">
        <v>7</v>
      </c>
      <c r="BY54" s="9">
        <v>290</v>
      </c>
      <c r="BZ54" s="9" t="s">
        <v>7</v>
      </c>
      <c r="CA54" s="11">
        <v>800</v>
      </c>
      <c r="CB54" s="9" t="s">
        <v>7</v>
      </c>
      <c r="CC54" s="9">
        <v>6</v>
      </c>
      <c r="CD54" s="24" t="s">
        <v>12</v>
      </c>
      <c r="CE54" s="680">
        <v>10.15521101987258</v>
      </c>
      <c r="CF54" s="662">
        <f>INDEX('Калькулятор 24v'!$L$105:$BF$105,MATCH(CA54,'Калькулятор 24v'!$L$70:$BF$70,0))</f>
        <v>3279.4189203847509</v>
      </c>
      <c r="CG54" s="27">
        <v>36913.076823036434</v>
      </c>
      <c r="CH54" s="27">
        <v>8585.8165931538479</v>
      </c>
      <c r="CI54" s="20">
        <f t="shared" si="14"/>
        <v>45498.89341619028</v>
      </c>
    </row>
    <row r="55" spans="2:87" ht="16.5" thickBot="1" x14ac:dyDescent="0.3">
      <c r="B55" s="846"/>
      <c r="C55" s="8" t="str">
        <f t="shared" si="15"/>
        <v>Wtherm</v>
      </c>
      <c r="D55" s="9" t="s">
        <v>7</v>
      </c>
      <c r="E55" s="25" t="s">
        <v>80</v>
      </c>
      <c r="F55" s="9" t="s">
        <v>7</v>
      </c>
      <c r="G55" s="9">
        <v>75</v>
      </c>
      <c r="H55" s="9" t="s">
        <v>7</v>
      </c>
      <c r="I55" s="9">
        <v>290</v>
      </c>
      <c r="J55" s="9" t="s">
        <v>7</v>
      </c>
      <c r="K55" s="11">
        <v>850</v>
      </c>
      <c r="L55" s="9" t="s">
        <v>7</v>
      </c>
      <c r="M55" s="9">
        <v>3</v>
      </c>
      <c r="N55" s="23" t="s">
        <v>8</v>
      </c>
      <c r="O55" s="680">
        <v>7.6464876978517342</v>
      </c>
      <c r="P55" s="662">
        <f>INDEX('Калькулятор 24v'!$L$74:$BF$74,MATCH(K55,'Калькулятор 24v'!$L$70:$BF$70,0))</f>
        <v>1421.0586000000001</v>
      </c>
      <c r="Q55" s="27">
        <v>32381.414449872143</v>
      </c>
      <c r="R55" s="27">
        <v>9039.0840110384634</v>
      </c>
      <c r="S55" s="20">
        <f t="shared" si="10"/>
        <v>41420.498460910603</v>
      </c>
      <c r="T55" s="8" t="str">
        <f t="shared" si="16"/>
        <v>Wtherm</v>
      </c>
      <c r="U55" s="9" t="s">
        <v>7</v>
      </c>
      <c r="V55" s="25" t="s">
        <v>80</v>
      </c>
      <c r="W55" s="9" t="s">
        <v>7</v>
      </c>
      <c r="X55" s="9">
        <v>90</v>
      </c>
      <c r="Y55" s="9" t="s">
        <v>7</v>
      </c>
      <c r="Z55" s="9">
        <v>290</v>
      </c>
      <c r="AA55" s="9" t="s">
        <v>7</v>
      </c>
      <c r="AB55" s="11">
        <v>850</v>
      </c>
      <c r="AC55" s="9" t="s">
        <v>7</v>
      </c>
      <c r="AD55" s="9">
        <v>3</v>
      </c>
      <c r="AE55" s="23" t="s">
        <v>8</v>
      </c>
      <c r="AF55" s="680">
        <v>7.9144075698517335</v>
      </c>
      <c r="AG55" s="662">
        <f>INDEX('Калькулятор 24v'!$L$81:$BF$81,MATCH(AB55,'Калькулятор 24v'!$L$70:$BF$70,0))</f>
        <v>1929.9101249999999</v>
      </c>
      <c r="AH55" s="27">
        <v>32718.315166843782</v>
      </c>
      <c r="AI55" s="27">
        <v>9039.0840110384634</v>
      </c>
      <c r="AJ55" s="20">
        <f t="shared" si="11"/>
        <v>41757.399177882246</v>
      </c>
      <c r="AK55" s="8" t="str">
        <f t="shared" si="17"/>
        <v>Wtherm</v>
      </c>
      <c r="AL55" s="9" t="s">
        <v>7</v>
      </c>
      <c r="AM55" s="25" t="s">
        <v>80</v>
      </c>
      <c r="AN55" s="9" t="s">
        <v>7</v>
      </c>
      <c r="AO55" s="9">
        <v>110</v>
      </c>
      <c r="AP55" s="9" t="s">
        <v>7</v>
      </c>
      <c r="AQ55" s="9">
        <v>290</v>
      </c>
      <c r="AR55" s="9" t="s">
        <v>7</v>
      </c>
      <c r="AS55" s="11">
        <v>850</v>
      </c>
      <c r="AT55" s="9" t="s">
        <v>7</v>
      </c>
      <c r="AU55" s="9">
        <v>3</v>
      </c>
      <c r="AV55" s="23" t="s">
        <v>8</v>
      </c>
      <c r="AW55" s="680">
        <v>8.2716340658517353</v>
      </c>
      <c r="AX55" s="662">
        <f>INDEX('Калькулятор 24v'!$L$87:$BF$87,MATCH(AS55,'Калькулятор 24v'!$L$70:$BF$70,0))</f>
        <v>2315.2261305250231</v>
      </c>
      <c r="AY55" s="27">
        <v>33197.703622805966</v>
      </c>
      <c r="AZ55" s="27">
        <v>9039.0840110384634</v>
      </c>
      <c r="BA55" s="20">
        <f t="shared" si="12"/>
        <v>42236.787633844433</v>
      </c>
      <c r="BB55" s="8" t="str">
        <f t="shared" si="18"/>
        <v>Wtherm</v>
      </c>
      <c r="BC55" s="9" t="s">
        <v>7</v>
      </c>
      <c r="BD55" s="25" t="s">
        <v>80</v>
      </c>
      <c r="BE55" s="9" t="s">
        <v>7</v>
      </c>
      <c r="BF55" s="9">
        <v>140</v>
      </c>
      <c r="BG55" s="9" t="s">
        <v>7</v>
      </c>
      <c r="BH55" s="9">
        <v>290</v>
      </c>
      <c r="BI55" s="9" t="s">
        <v>7</v>
      </c>
      <c r="BJ55" s="11">
        <v>850</v>
      </c>
      <c r="BK55" s="9" t="s">
        <v>7</v>
      </c>
      <c r="BL55" s="9">
        <v>6</v>
      </c>
      <c r="BM55" s="24" t="s">
        <v>12</v>
      </c>
      <c r="BN55" s="680">
        <v>9.9442271182757764</v>
      </c>
      <c r="BO55" s="662">
        <f>INDEX('Калькулятор 24v'!$L$93:$BF$93,MATCH(BJ55,'Калькулятор 24v'!$L$70:$BF$70,0))</f>
        <v>3182.1410338575001</v>
      </c>
      <c r="BP55" s="27">
        <v>38803.671586573146</v>
      </c>
      <c r="BQ55" s="27">
        <v>9039.0840110384634</v>
      </c>
      <c r="BR55" s="20">
        <f t="shared" si="13"/>
        <v>47842.755597611613</v>
      </c>
      <c r="BS55" s="8" t="str">
        <f t="shared" si="19"/>
        <v>Wtherm</v>
      </c>
      <c r="BT55" s="9" t="s">
        <v>7</v>
      </c>
      <c r="BU55" s="25" t="s">
        <v>80</v>
      </c>
      <c r="BV55" s="9" t="s">
        <v>7</v>
      </c>
      <c r="BW55" s="9">
        <v>180</v>
      </c>
      <c r="BX55" s="9" t="s">
        <v>7</v>
      </c>
      <c r="BY55" s="9">
        <v>290</v>
      </c>
      <c r="BZ55" s="9" t="s">
        <v>7</v>
      </c>
      <c r="CA55" s="11">
        <v>850</v>
      </c>
      <c r="CB55" s="9" t="s">
        <v>7</v>
      </c>
      <c r="CC55" s="9">
        <v>6</v>
      </c>
      <c r="CD55" s="24" t="s">
        <v>12</v>
      </c>
      <c r="CE55" s="680">
        <v>10.658680110275778</v>
      </c>
      <c r="CF55" s="662">
        <f>INDEX('Калькулятор 24v'!$L$105:$BF$105,MATCH(CA55,'Калькулятор 24v'!$L$70:$BF$70,0))</f>
        <v>3643.7988004275012</v>
      </c>
      <c r="CG55" s="27">
        <v>39732.260998497506</v>
      </c>
      <c r="CH55" s="27">
        <v>9039.0840110384634</v>
      </c>
      <c r="CI55" s="20">
        <f t="shared" si="14"/>
        <v>48771.345009535973</v>
      </c>
    </row>
    <row r="56" spans="2:87" ht="16.5" thickBot="1" x14ac:dyDescent="0.3">
      <c r="B56" s="846"/>
      <c r="C56" s="8" t="str">
        <f t="shared" si="15"/>
        <v>Wtherm</v>
      </c>
      <c r="D56" s="9" t="s">
        <v>7</v>
      </c>
      <c r="E56" s="25" t="s">
        <v>80</v>
      </c>
      <c r="F56" s="9" t="s">
        <v>7</v>
      </c>
      <c r="G56" s="9">
        <v>75</v>
      </c>
      <c r="H56" s="9" t="s">
        <v>7</v>
      </c>
      <c r="I56" s="9">
        <v>290</v>
      </c>
      <c r="J56" s="9" t="s">
        <v>7</v>
      </c>
      <c r="K56" s="11">
        <v>900</v>
      </c>
      <c r="L56" s="9" t="s">
        <v>7</v>
      </c>
      <c r="M56" s="9">
        <v>3</v>
      </c>
      <c r="N56" s="23" t="s">
        <v>8</v>
      </c>
      <c r="O56" s="680">
        <v>7.9995521278917954</v>
      </c>
      <c r="P56" s="662">
        <f>INDEX('Калькулятор 24v'!$L$74:$BF$74,MATCH(K56,'Калькулятор 24v'!$L$70:$BF$70,0))</f>
        <v>1563.1644600000002</v>
      </c>
      <c r="Q56" s="27">
        <v>34726.152460950601</v>
      </c>
      <c r="R56" s="27">
        <v>9492.3514289230789</v>
      </c>
      <c r="S56" s="20">
        <f t="shared" si="10"/>
        <v>44218.503889873682</v>
      </c>
      <c r="T56" s="8" t="str">
        <f t="shared" si="16"/>
        <v>Wtherm</v>
      </c>
      <c r="U56" s="9" t="s">
        <v>7</v>
      </c>
      <c r="V56" s="25" t="s">
        <v>80</v>
      </c>
      <c r="W56" s="9" t="s">
        <v>7</v>
      </c>
      <c r="X56" s="9">
        <v>90</v>
      </c>
      <c r="Y56" s="9" t="s">
        <v>7</v>
      </c>
      <c r="Z56" s="9">
        <v>290</v>
      </c>
      <c r="AA56" s="9" t="s">
        <v>7</v>
      </c>
      <c r="AB56" s="11">
        <v>900</v>
      </c>
      <c r="AC56" s="9" t="s">
        <v>7</v>
      </c>
      <c r="AD56" s="9">
        <v>3</v>
      </c>
      <c r="AE56" s="23" t="s">
        <v>8</v>
      </c>
      <c r="AF56" s="680">
        <v>8.2769861998917964</v>
      </c>
      <c r="AG56" s="662">
        <f>INDEX('Калькулятор 24v'!$L$81:$BF$81,MATCH(AB56,'Калькулятор 24v'!$L$70:$BF$70,0))</f>
        <v>2122.9011375</v>
      </c>
      <c r="AH56" s="27">
        <v>35074.981243284739</v>
      </c>
      <c r="AI56" s="27">
        <v>9492.3514289230789</v>
      </c>
      <c r="AJ56" s="20">
        <f t="shared" si="11"/>
        <v>44567.33267220782</v>
      </c>
      <c r="AK56" s="8" t="str">
        <f t="shared" si="17"/>
        <v>Wtherm</v>
      </c>
      <c r="AL56" s="9" t="s">
        <v>7</v>
      </c>
      <c r="AM56" s="25" t="s">
        <v>80</v>
      </c>
      <c r="AN56" s="9" t="s">
        <v>7</v>
      </c>
      <c r="AO56" s="9">
        <v>110</v>
      </c>
      <c r="AP56" s="9" t="s">
        <v>7</v>
      </c>
      <c r="AQ56" s="9">
        <v>290</v>
      </c>
      <c r="AR56" s="9" t="s">
        <v>7</v>
      </c>
      <c r="AS56" s="11">
        <v>900</v>
      </c>
      <c r="AT56" s="9" t="s">
        <v>7</v>
      </c>
      <c r="AU56" s="9">
        <v>3</v>
      </c>
      <c r="AV56" s="23" t="s">
        <v>8</v>
      </c>
      <c r="AW56" s="680">
        <v>8.6468982958917948</v>
      </c>
      <c r="AX56" s="662">
        <f>INDEX('Калькулятор 24v'!$L$87:$BF$87,MATCH(AS56,'Калькулятор 24v'!$L$70:$BF$70,0))</f>
        <v>2546.7487435775256</v>
      </c>
      <c r="AY56" s="27">
        <v>35570.273786396923</v>
      </c>
      <c r="AZ56" s="27">
        <v>9492.3514289230789</v>
      </c>
      <c r="BA56" s="20">
        <f t="shared" si="12"/>
        <v>45062.625215320004</v>
      </c>
      <c r="BB56" s="8" t="str">
        <f t="shared" si="18"/>
        <v>Wtherm</v>
      </c>
      <c r="BC56" s="9" t="s">
        <v>7</v>
      </c>
      <c r="BD56" s="25" t="s">
        <v>80</v>
      </c>
      <c r="BE56" s="9" t="s">
        <v>7</v>
      </c>
      <c r="BF56" s="9">
        <v>140</v>
      </c>
      <c r="BG56" s="9" t="s">
        <v>7</v>
      </c>
      <c r="BH56" s="9">
        <v>290</v>
      </c>
      <c r="BI56" s="9" t="s">
        <v>7</v>
      </c>
      <c r="BJ56" s="11">
        <v>900</v>
      </c>
      <c r="BK56" s="9" t="s">
        <v>7</v>
      </c>
      <c r="BL56" s="9">
        <v>6</v>
      </c>
      <c r="BM56" s="24" t="s">
        <v>12</v>
      </c>
      <c r="BN56" s="680">
        <v>10.422325008678976</v>
      </c>
      <c r="BO56" s="662">
        <f>INDEX('Калькулятор 24v'!$L$93:$BF$93,MATCH(BJ56,'Калькулятор 24v'!$L$70:$BF$70,0))</f>
        <v>3500.3551372432507</v>
      </c>
      <c r="BP56" s="27">
        <v>41573.732037734211</v>
      </c>
      <c r="BQ56" s="27">
        <v>9492.3514289230789</v>
      </c>
      <c r="BR56" s="20">
        <f t="shared" si="13"/>
        <v>51066.083466657292</v>
      </c>
      <c r="BS56" s="8" t="str">
        <f t="shared" si="19"/>
        <v>Wtherm</v>
      </c>
      <c r="BT56" s="9" t="s">
        <v>7</v>
      </c>
      <c r="BU56" s="25" t="s">
        <v>80</v>
      </c>
      <c r="BV56" s="9" t="s">
        <v>7</v>
      </c>
      <c r="BW56" s="9">
        <v>180</v>
      </c>
      <c r="BX56" s="9" t="s">
        <v>7</v>
      </c>
      <c r="BY56" s="9">
        <v>290</v>
      </c>
      <c r="BZ56" s="9" t="s">
        <v>7</v>
      </c>
      <c r="CA56" s="11">
        <v>900</v>
      </c>
      <c r="CB56" s="9" t="s">
        <v>7</v>
      </c>
      <c r="CC56" s="9">
        <v>6</v>
      </c>
      <c r="CD56" s="24" t="s">
        <v>12</v>
      </c>
      <c r="CE56" s="680">
        <v>11.162149200678977</v>
      </c>
      <c r="CF56" s="662">
        <f>INDEX('Калькулятор 24v'!$L$105:$BF$105,MATCH(CA56,'Калькулятор 24v'!$L$70:$BF$70,0))</f>
        <v>4008.178680470251</v>
      </c>
      <c r="CG56" s="27">
        <v>42534.129623958564</v>
      </c>
      <c r="CH56" s="27">
        <v>9492.3514289230789</v>
      </c>
      <c r="CI56" s="20">
        <f t="shared" si="14"/>
        <v>52026.481052881645</v>
      </c>
    </row>
    <row r="57" spans="2:87" ht="16.5" thickBot="1" x14ac:dyDescent="0.3">
      <c r="B57" s="846"/>
      <c r="C57" s="8" t="str">
        <f t="shared" si="15"/>
        <v>Wtherm</v>
      </c>
      <c r="D57" s="9" t="s">
        <v>7</v>
      </c>
      <c r="E57" s="25" t="s">
        <v>80</v>
      </c>
      <c r="F57" s="9" t="s">
        <v>7</v>
      </c>
      <c r="G57" s="9">
        <v>75</v>
      </c>
      <c r="H57" s="9" t="s">
        <v>7</v>
      </c>
      <c r="I57" s="9">
        <v>290</v>
      </c>
      <c r="J57" s="9" t="s">
        <v>7</v>
      </c>
      <c r="K57" s="11">
        <v>950</v>
      </c>
      <c r="L57" s="9" t="s">
        <v>7</v>
      </c>
      <c r="M57" s="9">
        <v>3</v>
      </c>
      <c r="N57" s="23" t="s">
        <v>8</v>
      </c>
      <c r="O57" s="680">
        <v>8.5126165579318567</v>
      </c>
      <c r="P57" s="662">
        <f>INDEX('Калькулятор 24v'!$L$74:$BF$74,MATCH(K57,'Калькулятор 24v'!$L$70:$BF$70,0))</f>
        <v>1705.2703200000001</v>
      </c>
      <c r="Q57" s="27">
        <v>37053.574922029053</v>
      </c>
      <c r="R57" s="27">
        <v>9945.6188468076925</v>
      </c>
      <c r="S57" s="20">
        <f t="shared" si="10"/>
        <v>46999.193768836747</v>
      </c>
      <c r="T57" s="8" t="str">
        <f t="shared" si="16"/>
        <v>Wtherm</v>
      </c>
      <c r="U57" s="9" t="s">
        <v>7</v>
      </c>
      <c r="V57" s="25" t="s">
        <v>80</v>
      </c>
      <c r="W57" s="9" t="s">
        <v>7</v>
      </c>
      <c r="X57" s="9">
        <v>90</v>
      </c>
      <c r="Y57" s="9" t="s">
        <v>7</v>
      </c>
      <c r="Z57" s="9">
        <v>290</v>
      </c>
      <c r="AA57" s="9" t="s">
        <v>7</v>
      </c>
      <c r="AB57" s="11">
        <v>950</v>
      </c>
      <c r="AC57" s="9" t="s">
        <v>7</v>
      </c>
      <c r="AD57" s="9">
        <v>3</v>
      </c>
      <c r="AE57" s="23" t="s">
        <v>8</v>
      </c>
      <c r="AF57" s="680">
        <v>8.7995648299318567</v>
      </c>
      <c r="AG57" s="662">
        <f>INDEX('Калькулятор 24v'!$L$81:$BF$81,MATCH(AB57,'Калькулятор 24v'!$L$70:$BF$70,0))</f>
        <v>2315.8921499999997</v>
      </c>
      <c r="AH57" s="27">
        <v>37414.331769725686</v>
      </c>
      <c r="AI57" s="27">
        <v>9945.6188468076925</v>
      </c>
      <c r="AJ57" s="20">
        <f t="shared" si="11"/>
        <v>47359.950616533381</v>
      </c>
      <c r="AK57" s="8" t="str">
        <f t="shared" si="17"/>
        <v>Wtherm</v>
      </c>
      <c r="AL57" s="9" t="s">
        <v>7</v>
      </c>
      <c r="AM57" s="25" t="s">
        <v>80</v>
      </c>
      <c r="AN57" s="9" t="s">
        <v>7</v>
      </c>
      <c r="AO57" s="9">
        <v>110</v>
      </c>
      <c r="AP57" s="9" t="s">
        <v>7</v>
      </c>
      <c r="AQ57" s="9">
        <v>290</v>
      </c>
      <c r="AR57" s="9" t="s">
        <v>7</v>
      </c>
      <c r="AS57" s="11">
        <v>950</v>
      </c>
      <c r="AT57" s="9" t="s">
        <v>7</v>
      </c>
      <c r="AU57" s="9">
        <v>3</v>
      </c>
      <c r="AV57" s="23" t="s">
        <v>8</v>
      </c>
      <c r="AW57" s="680">
        <v>9.182162525931858</v>
      </c>
      <c r="AX57" s="662">
        <f>INDEX('Калькулятор 24v'!$L$87:$BF$87,MATCH(AS57,'Калькулятор 24v'!$L$70:$BF$70,0))</f>
        <v>2778.2713566300272</v>
      </c>
      <c r="AY57" s="27">
        <v>37925.528399987867</v>
      </c>
      <c r="AZ57" s="27">
        <v>9945.6188468076925</v>
      </c>
      <c r="BA57" s="20">
        <f t="shared" si="12"/>
        <v>47871.147246795561</v>
      </c>
      <c r="BB57" s="8" t="str">
        <f t="shared" si="18"/>
        <v>Wtherm</v>
      </c>
      <c r="BC57" s="9" t="s">
        <v>7</v>
      </c>
      <c r="BD57" s="25" t="s">
        <v>80</v>
      </c>
      <c r="BE57" s="9" t="s">
        <v>7</v>
      </c>
      <c r="BF57" s="9">
        <v>140</v>
      </c>
      <c r="BG57" s="9" t="s">
        <v>7</v>
      </c>
      <c r="BH57" s="9">
        <v>290</v>
      </c>
      <c r="BI57" s="9" t="s">
        <v>7</v>
      </c>
      <c r="BJ57" s="11">
        <v>950</v>
      </c>
      <c r="BK57" s="9" t="s">
        <v>7</v>
      </c>
      <c r="BL57" s="9">
        <v>6</v>
      </c>
      <c r="BM57" s="24" t="s">
        <v>12</v>
      </c>
      <c r="BN57" s="680">
        <v>11.060422899082177</v>
      </c>
      <c r="BO57" s="662">
        <f>INDEX('Калькулятор 24v'!$L$93:$BF$93,MATCH(BJ57,'Калькулятор 24v'!$L$70:$BF$70,0))</f>
        <v>3818.569240629</v>
      </c>
      <c r="BP57" s="27">
        <v>44326.47693889527</v>
      </c>
      <c r="BQ57" s="27">
        <v>9945.6188468076925</v>
      </c>
      <c r="BR57" s="20">
        <f t="shared" si="13"/>
        <v>54272.095785702964</v>
      </c>
      <c r="BS57" s="8" t="str">
        <f t="shared" si="19"/>
        <v>Wtherm</v>
      </c>
      <c r="BT57" s="9" t="s">
        <v>7</v>
      </c>
      <c r="BU57" s="25" t="s">
        <v>80</v>
      </c>
      <c r="BV57" s="9" t="s">
        <v>7</v>
      </c>
      <c r="BW57" s="9">
        <v>180</v>
      </c>
      <c r="BX57" s="9" t="s">
        <v>7</v>
      </c>
      <c r="BY57" s="9">
        <v>290</v>
      </c>
      <c r="BZ57" s="9" t="s">
        <v>7</v>
      </c>
      <c r="CA57" s="11">
        <v>950</v>
      </c>
      <c r="CB57" s="9" t="s">
        <v>7</v>
      </c>
      <c r="CC57" s="9">
        <v>6</v>
      </c>
      <c r="CD57" s="24" t="s">
        <v>12</v>
      </c>
      <c r="CE57" s="680">
        <v>11.825618291082176</v>
      </c>
      <c r="CF57" s="662">
        <f>INDEX('Калькулятор 24v'!$L$105:$BF$105,MATCH(CA57,'Калькулятор 24v'!$L$70:$BF$70,0))</f>
        <v>4372.5585605130009</v>
      </c>
      <c r="CG57" s="27">
        <v>45318.682699419638</v>
      </c>
      <c r="CH57" s="27">
        <v>9945.6188468076925</v>
      </c>
      <c r="CI57" s="20">
        <f t="shared" si="14"/>
        <v>55264.301546227332</v>
      </c>
    </row>
    <row r="58" spans="2:87" ht="16.5" thickBot="1" x14ac:dyDescent="0.3">
      <c r="B58" s="846"/>
      <c r="C58" s="8" t="str">
        <f t="shared" si="15"/>
        <v>Wtherm</v>
      </c>
      <c r="D58" s="9" t="s">
        <v>7</v>
      </c>
      <c r="E58" s="25" t="s">
        <v>80</v>
      </c>
      <c r="F58" s="9" t="s">
        <v>7</v>
      </c>
      <c r="G58" s="9">
        <v>75</v>
      </c>
      <c r="H58" s="9" t="s">
        <v>7</v>
      </c>
      <c r="I58" s="9">
        <v>290</v>
      </c>
      <c r="J58" s="9" t="s">
        <v>7</v>
      </c>
      <c r="K58" s="11">
        <v>1000</v>
      </c>
      <c r="L58" s="9" t="s">
        <v>7</v>
      </c>
      <c r="M58" s="9">
        <v>3</v>
      </c>
      <c r="N58" s="23" t="s">
        <v>8</v>
      </c>
      <c r="O58" s="680">
        <v>8.8967889879719184</v>
      </c>
      <c r="P58" s="662">
        <f>INDEX('Калькулятор 24v'!$L$74:$BF$74,MATCH(K58,'Калькулятор 24v'!$L$70:$BF$70,0))</f>
        <v>1847.3761800000002</v>
      </c>
      <c r="Q58" s="27">
        <v>39478.023113107498</v>
      </c>
      <c r="R58" s="27">
        <v>10628.88626469231</v>
      </c>
      <c r="S58" s="20">
        <f t="shared" si="10"/>
        <v>50106.909377799806</v>
      </c>
      <c r="T58" s="8" t="str">
        <f t="shared" si="16"/>
        <v>Wtherm</v>
      </c>
      <c r="U58" s="9" t="s">
        <v>7</v>
      </c>
      <c r="V58" s="25" t="s">
        <v>80</v>
      </c>
      <c r="W58" s="9" t="s">
        <v>7</v>
      </c>
      <c r="X58" s="9">
        <v>90</v>
      </c>
      <c r="Y58" s="9" t="s">
        <v>7</v>
      </c>
      <c r="Z58" s="9">
        <v>290</v>
      </c>
      <c r="AA58" s="9" t="s">
        <v>7</v>
      </c>
      <c r="AB58" s="11">
        <v>1000</v>
      </c>
      <c r="AC58" s="9" t="s">
        <v>7</v>
      </c>
      <c r="AD58" s="9">
        <v>3</v>
      </c>
      <c r="AE58" s="23" t="s">
        <v>8</v>
      </c>
      <c r="AF58" s="680">
        <v>9.1932514599719184</v>
      </c>
      <c r="AG58" s="662">
        <f>INDEX('Калькулятор 24v'!$L$81:$BF$81,MATCH(AB58,'Калькулятор 24v'!$L$70:$BF$70,0))</f>
        <v>2508.8831624999998</v>
      </c>
      <c r="AH58" s="27">
        <v>39851.06820616663</v>
      </c>
      <c r="AI58" s="27">
        <v>10628.88626469231</v>
      </c>
      <c r="AJ58" s="20">
        <f t="shared" si="11"/>
        <v>50479.954470858938</v>
      </c>
      <c r="AK58" s="8" t="str">
        <f t="shared" si="17"/>
        <v>Wtherm</v>
      </c>
      <c r="AL58" s="9" t="s">
        <v>7</v>
      </c>
      <c r="AM58" s="25" t="s">
        <v>80</v>
      </c>
      <c r="AN58" s="9" t="s">
        <v>7</v>
      </c>
      <c r="AO58" s="9">
        <v>110</v>
      </c>
      <c r="AP58" s="9" t="s">
        <v>7</v>
      </c>
      <c r="AQ58" s="9">
        <v>290</v>
      </c>
      <c r="AR58" s="9" t="s">
        <v>7</v>
      </c>
      <c r="AS58" s="11">
        <v>1000</v>
      </c>
      <c r="AT58" s="9" t="s">
        <v>7</v>
      </c>
      <c r="AU58" s="9">
        <v>3</v>
      </c>
      <c r="AV58" s="23" t="s">
        <v>8</v>
      </c>
      <c r="AW58" s="680">
        <v>9.588534755971919</v>
      </c>
      <c r="AX58" s="662">
        <f>INDEX('Калькулятор 24v'!$L$87:$BF$87,MATCH(AS58,'Калькулятор 24v'!$L$70:$BF$70,0))</f>
        <v>3009.7939696825297</v>
      </c>
      <c r="AY58" s="27">
        <v>40378.649163578812</v>
      </c>
      <c r="AZ58" s="27">
        <v>10628.88626469231</v>
      </c>
      <c r="BA58" s="20">
        <f t="shared" si="12"/>
        <v>51007.53542827112</v>
      </c>
      <c r="BB58" s="8" t="str">
        <f t="shared" si="18"/>
        <v>Wtherm</v>
      </c>
      <c r="BC58" s="9" t="s">
        <v>7</v>
      </c>
      <c r="BD58" s="25" t="s">
        <v>80</v>
      </c>
      <c r="BE58" s="9" t="s">
        <v>7</v>
      </c>
      <c r="BF58" s="9">
        <v>140</v>
      </c>
      <c r="BG58" s="9" t="s">
        <v>7</v>
      </c>
      <c r="BH58" s="9">
        <v>290</v>
      </c>
      <c r="BI58" s="9" t="s">
        <v>7</v>
      </c>
      <c r="BJ58" s="11">
        <v>1000</v>
      </c>
      <c r="BK58" s="9" t="s">
        <v>7</v>
      </c>
      <c r="BL58" s="9">
        <v>6</v>
      </c>
      <c r="BM58" s="24" t="s">
        <v>12</v>
      </c>
      <c r="BN58" s="680">
        <v>11.569628789485375</v>
      </c>
      <c r="BO58" s="662">
        <f>INDEX('Калькулятор 24v'!$L$93:$BF$93,MATCH(BJ58,'Калькулятор 24v'!$L$70:$BF$70,0))</f>
        <v>4136.7833440147506</v>
      </c>
      <c r="BP58" s="27">
        <v>47177.808350056323</v>
      </c>
      <c r="BQ58" s="27">
        <v>10628.88626469231</v>
      </c>
      <c r="BR58" s="20">
        <f t="shared" si="13"/>
        <v>57806.694614748631</v>
      </c>
      <c r="BS58" s="8" t="str">
        <f t="shared" si="19"/>
        <v>Wtherm</v>
      </c>
      <c r="BT58" s="9" t="s">
        <v>7</v>
      </c>
      <c r="BU58" s="25" t="s">
        <v>80</v>
      </c>
      <c r="BV58" s="9" t="s">
        <v>7</v>
      </c>
      <c r="BW58" s="9">
        <v>180</v>
      </c>
      <c r="BX58" s="9" t="s">
        <v>7</v>
      </c>
      <c r="BY58" s="9">
        <v>290</v>
      </c>
      <c r="BZ58" s="9" t="s">
        <v>7</v>
      </c>
      <c r="CA58" s="11">
        <v>1000</v>
      </c>
      <c r="CB58" s="9" t="s">
        <v>7</v>
      </c>
      <c r="CC58" s="9">
        <v>6</v>
      </c>
      <c r="CD58" s="24" t="s">
        <v>12</v>
      </c>
      <c r="CE58" s="680">
        <v>12.360195381485376</v>
      </c>
      <c r="CF58" s="662">
        <f>INDEX('Калькулятор 24v'!$L$105:$BF$105,MATCH(CA58,'Калькулятор 24v'!$L$70:$BF$70,0))</f>
        <v>4736.9384405557512</v>
      </c>
      <c r="CG58" s="27">
        <v>48202.7827648807</v>
      </c>
      <c r="CH58" s="27">
        <v>10628.88626469231</v>
      </c>
      <c r="CI58" s="20">
        <f t="shared" si="14"/>
        <v>58831.669029573008</v>
      </c>
    </row>
    <row r="59" spans="2:87" ht="16.5" thickBot="1" x14ac:dyDescent="0.3">
      <c r="B59" s="846"/>
      <c r="C59" s="8" t="str">
        <f t="shared" si="15"/>
        <v>Wtherm</v>
      </c>
      <c r="D59" s="9" t="s">
        <v>7</v>
      </c>
      <c r="E59" s="25" t="s">
        <v>80</v>
      </c>
      <c r="F59" s="9" t="s">
        <v>7</v>
      </c>
      <c r="G59" s="9">
        <v>75</v>
      </c>
      <c r="H59" s="9" t="s">
        <v>7</v>
      </c>
      <c r="I59" s="9">
        <v>290</v>
      </c>
      <c r="J59" s="9" t="s">
        <v>7</v>
      </c>
      <c r="K59" s="11">
        <v>1050</v>
      </c>
      <c r="L59" s="9" t="s">
        <v>7</v>
      </c>
      <c r="M59" s="9">
        <v>3</v>
      </c>
      <c r="N59" s="23" t="s">
        <v>8</v>
      </c>
      <c r="O59" s="680">
        <v>9.2498534180119805</v>
      </c>
      <c r="P59" s="662">
        <f>INDEX('Калькулятор 24v'!$L$74:$BF$74,MATCH(K59,'Калькулятор 24v'!$L$70:$BF$70,0))</f>
        <v>1989.4820400000001</v>
      </c>
      <c r="Q59" s="27">
        <v>41875.404674185942</v>
      </c>
      <c r="R59" s="27">
        <v>11082.153682576924</v>
      </c>
      <c r="S59" s="20">
        <f t="shared" si="10"/>
        <v>52957.558356762864</v>
      </c>
      <c r="T59" s="8" t="str">
        <f t="shared" si="16"/>
        <v>Wtherm</v>
      </c>
      <c r="U59" s="9" t="s">
        <v>7</v>
      </c>
      <c r="V59" s="25" t="s">
        <v>80</v>
      </c>
      <c r="W59" s="9" t="s">
        <v>7</v>
      </c>
      <c r="X59" s="9">
        <v>90</v>
      </c>
      <c r="Y59" s="9" t="s">
        <v>7</v>
      </c>
      <c r="Z59" s="9">
        <v>290</v>
      </c>
      <c r="AA59" s="9" t="s">
        <v>7</v>
      </c>
      <c r="AB59" s="11">
        <v>1050</v>
      </c>
      <c r="AC59" s="9" t="s">
        <v>7</v>
      </c>
      <c r="AD59" s="9">
        <v>3</v>
      </c>
      <c r="AE59" s="23" t="s">
        <v>8</v>
      </c>
      <c r="AF59" s="680">
        <v>9.5558300900119804</v>
      </c>
      <c r="AG59" s="662">
        <f>INDEX('Калькулятор 24v'!$L$81:$BF$81,MATCH(AB59,'Калькулятор 24v'!$L$70:$BF$70,0))</f>
        <v>2701.8741749999995</v>
      </c>
      <c r="AH59" s="27">
        <v>42260.377832607577</v>
      </c>
      <c r="AI59" s="27">
        <v>11082.153682576924</v>
      </c>
      <c r="AJ59" s="20">
        <f t="shared" si="11"/>
        <v>53342.531515184499</v>
      </c>
      <c r="AK59" s="8" t="str">
        <f t="shared" si="17"/>
        <v>Wtherm</v>
      </c>
      <c r="AL59" s="9" t="s">
        <v>7</v>
      </c>
      <c r="AM59" s="25" t="s">
        <v>80</v>
      </c>
      <c r="AN59" s="9" t="s">
        <v>7</v>
      </c>
      <c r="AO59" s="9">
        <v>110</v>
      </c>
      <c r="AP59" s="9" t="s">
        <v>7</v>
      </c>
      <c r="AQ59" s="9">
        <v>290</v>
      </c>
      <c r="AR59" s="9" t="s">
        <v>7</v>
      </c>
      <c r="AS59" s="11">
        <v>1050</v>
      </c>
      <c r="AT59" s="9" t="s">
        <v>7</v>
      </c>
      <c r="AU59" s="9">
        <v>3</v>
      </c>
      <c r="AV59" s="23" t="s">
        <v>8</v>
      </c>
      <c r="AW59" s="680">
        <v>9.9637989860119802</v>
      </c>
      <c r="AX59" s="662">
        <f>INDEX('Калькулятор 24v'!$L$87:$BF$87,MATCH(AS59,'Калькулятор 24v'!$L$70:$BF$70,0))</f>
        <v>3241.3165827350322</v>
      </c>
      <c r="AY59" s="27">
        <v>42803.862877169762</v>
      </c>
      <c r="AZ59" s="27">
        <v>11082.153682576924</v>
      </c>
      <c r="BA59" s="20">
        <f t="shared" si="12"/>
        <v>53886.016559746684</v>
      </c>
      <c r="BB59" s="8" t="str">
        <f t="shared" si="18"/>
        <v>Wtherm</v>
      </c>
      <c r="BC59" s="9" t="s">
        <v>7</v>
      </c>
      <c r="BD59" s="25" t="s">
        <v>80</v>
      </c>
      <c r="BE59" s="9" t="s">
        <v>7</v>
      </c>
      <c r="BF59" s="9">
        <v>140</v>
      </c>
      <c r="BG59" s="9" t="s">
        <v>7</v>
      </c>
      <c r="BH59" s="9">
        <v>290</v>
      </c>
      <c r="BI59" s="9" t="s">
        <v>7</v>
      </c>
      <c r="BJ59" s="11">
        <v>1050</v>
      </c>
      <c r="BK59" s="9" t="s">
        <v>7</v>
      </c>
      <c r="BL59" s="9">
        <v>6</v>
      </c>
      <c r="BM59" s="24" t="s">
        <v>12</v>
      </c>
      <c r="BN59" s="680">
        <v>12.047726679888573</v>
      </c>
      <c r="BO59" s="662">
        <f>INDEX('Калькулятор 24v'!$L$93:$BF$93,MATCH(BJ59,'Калькулятор 24v'!$L$70:$BF$70,0))</f>
        <v>4454.9974474005003</v>
      </c>
      <c r="BP59" s="27">
        <v>50000.512351217389</v>
      </c>
      <c r="BQ59" s="27">
        <v>11082.153682576924</v>
      </c>
      <c r="BR59" s="20">
        <f t="shared" si="13"/>
        <v>61082.66603379431</v>
      </c>
      <c r="BS59" s="8" t="str">
        <f t="shared" si="19"/>
        <v>Wtherm</v>
      </c>
      <c r="BT59" s="9" t="s">
        <v>7</v>
      </c>
      <c r="BU59" s="25" t="s">
        <v>80</v>
      </c>
      <c r="BV59" s="9" t="s">
        <v>7</v>
      </c>
      <c r="BW59" s="9">
        <v>180</v>
      </c>
      <c r="BX59" s="9" t="s">
        <v>7</v>
      </c>
      <c r="BY59" s="9">
        <v>290</v>
      </c>
      <c r="BZ59" s="9" t="s">
        <v>7</v>
      </c>
      <c r="CA59" s="11">
        <v>1050</v>
      </c>
      <c r="CB59" s="9" t="s">
        <v>7</v>
      </c>
      <c r="CC59" s="9">
        <v>6</v>
      </c>
      <c r="CD59" s="24" t="s">
        <v>12</v>
      </c>
      <c r="CE59" s="680">
        <v>12.863664471888576</v>
      </c>
      <c r="CF59" s="662">
        <f>INDEX('Калькулятор 24v'!$L$105:$BF$105,MATCH(CA59,'Калькулятор 24v'!$L$70:$BF$70,0))</f>
        <v>5101.3183205985015</v>
      </c>
      <c r="CG59" s="27">
        <v>51057.294940341751</v>
      </c>
      <c r="CH59" s="27">
        <v>11082.153682576924</v>
      </c>
      <c r="CI59" s="20">
        <f t="shared" si="14"/>
        <v>62139.448622918673</v>
      </c>
    </row>
    <row r="60" spans="2:87" ht="16.5" thickBot="1" x14ac:dyDescent="0.3">
      <c r="B60" s="846"/>
      <c r="C60" s="8" t="str">
        <f t="shared" si="15"/>
        <v>Wtherm</v>
      </c>
      <c r="D60" s="12" t="s">
        <v>7</v>
      </c>
      <c r="E60" s="25" t="s">
        <v>80</v>
      </c>
      <c r="F60" s="12" t="s">
        <v>7</v>
      </c>
      <c r="G60" s="9">
        <v>75</v>
      </c>
      <c r="H60" s="12" t="s">
        <v>7</v>
      </c>
      <c r="I60" s="9">
        <v>290</v>
      </c>
      <c r="J60" s="12" t="s">
        <v>7</v>
      </c>
      <c r="K60" s="11">
        <v>1100</v>
      </c>
      <c r="L60" s="12" t="s">
        <v>7</v>
      </c>
      <c r="M60" s="9">
        <v>3</v>
      </c>
      <c r="N60" s="23" t="s">
        <v>8</v>
      </c>
      <c r="O60" s="680">
        <v>9.9399178480520405</v>
      </c>
      <c r="P60" s="662">
        <f>INDEX('Калькулятор 24v'!$L$74:$BF$74,MATCH(K60,'Калькулятор 24v'!$L$70:$BF$70,0))</f>
        <v>2131.5879</v>
      </c>
      <c r="Q60" s="27">
        <v>44254.4839852644</v>
      </c>
      <c r="R60" s="27">
        <v>11535.421100461539</v>
      </c>
      <c r="S60" s="20">
        <f t="shared" si="10"/>
        <v>55789.905085725943</v>
      </c>
      <c r="T60" s="8" t="str">
        <f t="shared" si="16"/>
        <v>Wtherm</v>
      </c>
      <c r="U60" s="12" t="s">
        <v>7</v>
      </c>
      <c r="V60" s="25" t="s">
        <v>80</v>
      </c>
      <c r="W60" s="12" t="s">
        <v>7</v>
      </c>
      <c r="X60" s="9">
        <v>90</v>
      </c>
      <c r="Y60" s="12" t="s">
        <v>7</v>
      </c>
      <c r="Z60" s="9">
        <v>290</v>
      </c>
      <c r="AA60" s="12" t="s">
        <v>7</v>
      </c>
      <c r="AB60" s="11">
        <v>1100</v>
      </c>
      <c r="AC60" s="12" t="s">
        <v>7</v>
      </c>
      <c r="AD60" s="9">
        <v>3</v>
      </c>
      <c r="AE60" s="23" t="s">
        <v>8</v>
      </c>
      <c r="AF60" s="680">
        <v>10.25540872005204</v>
      </c>
      <c r="AG60" s="662">
        <f>INDEX('Калькулятор 24v'!$L$81:$BF$81,MATCH(AB60,'Калькулятор 24v'!$L$70:$BF$70,0))</f>
        <v>2894.8651874999996</v>
      </c>
      <c r="AH60" s="27">
        <v>44651.385209048531</v>
      </c>
      <c r="AI60" s="27">
        <v>11535.421100461539</v>
      </c>
      <c r="AJ60" s="20">
        <f t="shared" si="11"/>
        <v>56186.806309510066</v>
      </c>
      <c r="AK60" s="8" t="str">
        <f t="shared" si="17"/>
        <v>Wtherm</v>
      </c>
      <c r="AL60" s="12" t="s">
        <v>7</v>
      </c>
      <c r="AM60" s="25" t="s">
        <v>80</v>
      </c>
      <c r="AN60" s="12" t="s">
        <v>7</v>
      </c>
      <c r="AO60" s="9">
        <v>110</v>
      </c>
      <c r="AP60" s="12" t="s">
        <v>7</v>
      </c>
      <c r="AQ60" s="9">
        <v>290</v>
      </c>
      <c r="AR60" s="12" t="s">
        <v>7</v>
      </c>
      <c r="AS60" s="11">
        <v>1100</v>
      </c>
      <c r="AT60" s="12" t="s">
        <v>7</v>
      </c>
      <c r="AU60" s="9">
        <v>3</v>
      </c>
      <c r="AV60" s="23" t="s">
        <v>8</v>
      </c>
      <c r="AW60" s="680">
        <v>10.676063216052041</v>
      </c>
      <c r="AX60" s="662">
        <f>INDEX('Калькулятор 24v'!$L$87:$BF$87,MATCH(AS60,'Калькулятор 24v'!$L$70:$BF$70,0))</f>
        <v>3472.8391957875342</v>
      </c>
      <c r="AY60" s="27">
        <v>45210.774340760719</v>
      </c>
      <c r="AZ60" s="27">
        <v>11535.421100461539</v>
      </c>
      <c r="BA60" s="20">
        <f t="shared" si="12"/>
        <v>56746.195441222255</v>
      </c>
      <c r="BB60" s="8" t="str">
        <f t="shared" si="18"/>
        <v>Wtherm</v>
      </c>
      <c r="BC60" s="12" t="s">
        <v>7</v>
      </c>
      <c r="BD60" s="25" t="s">
        <v>80</v>
      </c>
      <c r="BE60" s="12" t="s">
        <v>7</v>
      </c>
      <c r="BF60" s="9">
        <v>140</v>
      </c>
      <c r="BG60" s="12" t="s">
        <v>7</v>
      </c>
      <c r="BH60" s="9">
        <v>290</v>
      </c>
      <c r="BI60" s="12" t="s">
        <v>7</v>
      </c>
      <c r="BJ60" s="11">
        <v>1100</v>
      </c>
      <c r="BK60" s="12" t="s">
        <v>7</v>
      </c>
      <c r="BL60" s="9">
        <v>6</v>
      </c>
      <c r="BM60" s="24" t="s">
        <v>12</v>
      </c>
      <c r="BN60" s="680">
        <v>12.862824570291775</v>
      </c>
      <c r="BO60" s="662">
        <f>INDEX('Калькулятор 24v'!$L$93:$BF$93,MATCH(BJ60,'Калькулятор 24v'!$L$70:$BF$70,0))</f>
        <v>4773.21155078625</v>
      </c>
      <c r="BP60" s="27">
        <v>52804.914102378447</v>
      </c>
      <c r="BQ60" s="27">
        <v>11535.421100461539</v>
      </c>
      <c r="BR60" s="20">
        <f t="shared" si="13"/>
        <v>64340.335202839982</v>
      </c>
      <c r="BS60" s="8" t="str">
        <f t="shared" si="19"/>
        <v>Wtherm</v>
      </c>
      <c r="BT60" s="12" t="s">
        <v>7</v>
      </c>
      <c r="BU60" s="25" t="s">
        <v>80</v>
      </c>
      <c r="BV60" s="12" t="s">
        <v>7</v>
      </c>
      <c r="BW60" s="9">
        <v>180</v>
      </c>
      <c r="BX60" s="12" t="s">
        <v>7</v>
      </c>
      <c r="BY60" s="9">
        <v>290</v>
      </c>
      <c r="BZ60" s="12" t="s">
        <v>7</v>
      </c>
      <c r="CA60" s="11">
        <v>1100</v>
      </c>
      <c r="CB60" s="12" t="s">
        <v>7</v>
      </c>
      <c r="CC60" s="9">
        <v>6</v>
      </c>
      <c r="CD60" s="24" t="s">
        <v>12</v>
      </c>
      <c r="CE60" s="680">
        <v>13.704133562291775</v>
      </c>
      <c r="CF60" s="662">
        <f>INDEX('Калькулятор 24v'!$L$105:$BF$105,MATCH(CA60,'Калькулятор 24v'!$L$70:$BF$70,0))</f>
        <v>5465.6982006412509</v>
      </c>
      <c r="CG60" s="27">
        <v>53893.504865802817</v>
      </c>
      <c r="CH60" s="27">
        <v>11535.421100461539</v>
      </c>
      <c r="CI60" s="20">
        <f t="shared" si="14"/>
        <v>65428.92596626436</v>
      </c>
    </row>
    <row r="61" spans="2:87" ht="16.5" thickBot="1" x14ac:dyDescent="0.3">
      <c r="B61" s="846"/>
      <c r="C61" s="8" t="str">
        <f t="shared" si="15"/>
        <v>Wtherm</v>
      </c>
      <c r="D61" s="9" t="s">
        <v>7</v>
      </c>
      <c r="E61" s="25" t="s">
        <v>80</v>
      </c>
      <c r="F61" s="9" t="s">
        <v>7</v>
      </c>
      <c r="G61" s="9">
        <v>75</v>
      </c>
      <c r="H61" s="9" t="s">
        <v>7</v>
      </c>
      <c r="I61" s="9">
        <v>290</v>
      </c>
      <c r="J61" s="9" t="s">
        <v>7</v>
      </c>
      <c r="K61" s="11">
        <v>1150</v>
      </c>
      <c r="L61" s="9" t="s">
        <v>7</v>
      </c>
      <c r="M61" s="9">
        <v>3</v>
      </c>
      <c r="N61" s="23" t="s">
        <v>8</v>
      </c>
      <c r="O61" s="680">
        <v>10.3240902780921</v>
      </c>
      <c r="P61" s="662">
        <f>INDEX('Калькулятор 24v'!$L$74:$BF$74,MATCH(K61,'Калькулятор 24v'!$L$70:$BF$70,0))</f>
        <v>2273.6937600000001</v>
      </c>
      <c r="Q61" s="27">
        <v>46615.261046342843</v>
      </c>
      <c r="R61" s="27">
        <v>12218.688518346156</v>
      </c>
      <c r="S61" s="20">
        <f t="shared" si="10"/>
        <v>58833.949564688999</v>
      </c>
      <c r="T61" s="8" t="str">
        <f t="shared" si="16"/>
        <v>Wtherm</v>
      </c>
      <c r="U61" s="9" t="s">
        <v>7</v>
      </c>
      <c r="V61" s="25" t="s">
        <v>80</v>
      </c>
      <c r="W61" s="9" t="s">
        <v>7</v>
      </c>
      <c r="X61" s="9">
        <v>90</v>
      </c>
      <c r="Y61" s="9" t="s">
        <v>7</v>
      </c>
      <c r="Z61" s="9">
        <v>290</v>
      </c>
      <c r="AA61" s="9" t="s">
        <v>7</v>
      </c>
      <c r="AB61" s="11">
        <v>1150</v>
      </c>
      <c r="AC61" s="9" t="s">
        <v>7</v>
      </c>
      <c r="AD61" s="9">
        <v>3</v>
      </c>
      <c r="AE61" s="23" t="s">
        <v>8</v>
      </c>
      <c r="AF61" s="680">
        <v>10.6490953500921</v>
      </c>
      <c r="AG61" s="662">
        <f>INDEX('Калькулятор 24v'!$L$81:$BF$81,MATCH(AB61,'Калькулятор 24v'!$L$70:$BF$70,0))</f>
        <v>3087.8562000000002</v>
      </c>
      <c r="AH61" s="27">
        <v>47024.090335489484</v>
      </c>
      <c r="AI61" s="27">
        <v>12218.688518346156</v>
      </c>
      <c r="AJ61" s="20">
        <f t="shared" si="11"/>
        <v>59242.77885383564</v>
      </c>
      <c r="AK61" s="8" t="str">
        <f t="shared" si="17"/>
        <v>Wtherm</v>
      </c>
      <c r="AL61" s="9" t="s">
        <v>7</v>
      </c>
      <c r="AM61" s="25" t="s">
        <v>80</v>
      </c>
      <c r="AN61" s="9" t="s">
        <v>7</v>
      </c>
      <c r="AO61" s="9">
        <v>110</v>
      </c>
      <c r="AP61" s="9" t="s">
        <v>7</v>
      </c>
      <c r="AQ61" s="9">
        <v>290</v>
      </c>
      <c r="AR61" s="9" t="s">
        <v>7</v>
      </c>
      <c r="AS61" s="11">
        <v>1150</v>
      </c>
      <c r="AT61" s="9" t="s">
        <v>7</v>
      </c>
      <c r="AU61" s="9">
        <v>3</v>
      </c>
      <c r="AV61" s="23" t="s">
        <v>8</v>
      </c>
      <c r="AW61" s="680">
        <v>11.082435446092102</v>
      </c>
      <c r="AX61" s="662">
        <f>INDEX('Калькулятор 24v'!$L$87:$BF$87,MATCH(AS61,'Калькулятор 24v'!$L$70:$BF$70,0))</f>
        <v>3704.3618088400367</v>
      </c>
      <c r="AY61" s="27">
        <v>47599.383554351662</v>
      </c>
      <c r="AZ61" s="27">
        <v>12218.688518346156</v>
      </c>
      <c r="BA61" s="20">
        <f t="shared" si="12"/>
        <v>59818.072072697818</v>
      </c>
      <c r="BB61" s="8" t="str">
        <f t="shared" si="18"/>
        <v>Wtherm</v>
      </c>
      <c r="BC61" s="9" t="s">
        <v>7</v>
      </c>
      <c r="BD61" s="25" t="s">
        <v>80</v>
      </c>
      <c r="BE61" s="9" t="s">
        <v>7</v>
      </c>
      <c r="BF61" s="9">
        <v>140</v>
      </c>
      <c r="BG61" s="9" t="s">
        <v>7</v>
      </c>
      <c r="BH61" s="9">
        <v>290</v>
      </c>
      <c r="BI61" s="9" t="s">
        <v>7</v>
      </c>
      <c r="BJ61" s="11">
        <v>1150</v>
      </c>
      <c r="BK61" s="9" t="s">
        <v>7</v>
      </c>
      <c r="BL61" s="9">
        <v>6</v>
      </c>
      <c r="BM61" s="24" t="s">
        <v>12</v>
      </c>
      <c r="BN61" s="680">
        <v>13.372030460694972</v>
      </c>
      <c r="BO61" s="662">
        <f>INDEX('Калькулятор 24v'!$L$93:$BF$93,MATCH(BJ61,'Калькулятор 24v'!$L$70:$BF$70,0))</f>
        <v>5091.4256541720006</v>
      </c>
      <c r="BP61" s="27">
        <v>55591.013603539512</v>
      </c>
      <c r="BQ61" s="27">
        <v>12218.688518346156</v>
      </c>
      <c r="BR61" s="20">
        <f t="shared" si="13"/>
        <v>67809.702121885668</v>
      </c>
      <c r="BS61" s="8" t="str">
        <f t="shared" si="19"/>
        <v>Wtherm</v>
      </c>
      <c r="BT61" s="9" t="s">
        <v>7</v>
      </c>
      <c r="BU61" s="25" t="s">
        <v>80</v>
      </c>
      <c r="BV61" s="9" t="s">
        <v>7</v>
      </c>
      <c r="BW61" s="9">
        <v>180</v>
      </c>
      <c r="BX61" s="9" t="s">
        <v>7</v>
      </c>
      <c r="BY61" s="9">
        <v>290</v>
      </c>
      <c r="BZ61" s="9" t="s">
        <v>7</v>
      </c>
      <c r="CA61" s="11">
        <v>1150</v>
      </c>
      <c r="CB61" s="9" t="s">
        <v>7</v>
      </c>
      <c r="CC61" s="9">
        <v>6</v>
      </c>
      <c r="CD61" s="24" t="s">
        <v>12</v>
      </c>
      <c r="CE61" s="680">
        <v>14.238710652694973</v>
      </c>
      <c r="CF61" s="662">
        <f>INDEX('Калькулятор 24v'!$L$105:$BF$105,MATCH(CA61,'Калькулятор 24v'!$L$70:$BF$70,0))</f>
        <v>5830.0780806840012</v>
      </c>
      <c r="CG61" s="27">
        <v>56711.412541263875</v>
      </c>
      <c r="CH61" s="27">
        <v>12218.688518346156</v>
      </c>
      <c r="CI61" s="20">
        <f t="shared" si="14"/>
        <v>68930.101059610024</v>
      </c>
    </row>
    <row r="62" spans="2:87" ht="16.5" thickBot="1" x14ac:dyDescent="0.3">
      <c r="B62" s="846"/>
      <c r="C62" s="8" t="str">
        <f t="shared" si="15"/>
        <v>Wtherm</v>
      </c>
      <c r="D62" s="9" t="s">
        <v>7</v>
      </c>
      <c r="E62" s="25" t="s">
        <v>80</v>
      </c>
      <c r="F62" s="9" t="s">
        <v>7</v>
      </c>
      <c r="G62" s="9">
        <v>75</v>
      </c>
      <c r="H62" s="9" t="s">
        <v>7</v>
      </c>
      <c r="I62" s="9">
        <v>290</v>
      </c>
      <c r="J62" s="9" t="s">
        <v>7</v>
      </c>
      <c r="K62" s="11">
        <v>1200</v>
      </c>
      <c r="L62" s="9" t="s">
        <v>7</v>
      </c>
      <c r="M62" s="9">
        <v>3</v>
      </c>
      <c r="N62" s="23" t="s">
        <v>8</v>
      </c>
      <c r="O62" s="680">
        <v>10.677154708132161</v>
      </c>
      <c r="P62" s="662">
        <f>INDEX('Калькулятор 24v'!$L$74:$BF$74,MATCH(K62,'Калькулятор 24v'!$L$70:$BF$70,0))</f>
        <v>2415.7996200000002</v>
      </c>
      <c r="Q62" s="27">
        <v>48957.735857421299</v>
      </c>
      <c r="R62" s="27">
        <v>12671.955936230768</v>
      </c>
      <c r="S62" s="20">
        <f t="shared" si="10"/>
        <v>61629.691793652069</v>
      </c>
      <c r="T62" s="8" t="str">
        <f t="shared" si="16"/>
        <v>Wtherm</v>
      </c>
      <c r="U62" s="9" t="s">
        <v>7</v>
      </c>
      <c r="V62" s="25" t="s">
        <v>80</v>
      </c>
      <c r="W62" s="9" t="s">
        <v>7</v>
      </c>
      <c r="X62" s="9">
        <v>90</v>
      </c>
      <c r="Y62" s="9" t="s">
        <v>7</v>
      </c>
      <c r="Z62" s="9">
        <v>290</v>
      </c>
      <c r="AA62" s="9" t="s">
        <v>7</v>
      </c>
      <c r="AB62" s="11">
        <v>1200</v>
      </c>
      <c r="AC62" s="9" t="s">
        <v>7</v>
      </c>
      <c r="AD62" s="9">
        <v>3</v>
      </c>
      <c r="AE62" s="23" t="s">
        <v>8</v>
      </c>
      <c r="AF62" s="680">
        <v>11.011673980132162</v>
      </c>
      <c r="AG62" s="662">
        <f>INDEX('Калькулятор 24v'!$L$81:$BF$81,MATCH(AB62,'Калькулятор 24v'!$L$70:$BF$70,0))</f>
        <v>3280.8472124999994</v>
      </c>
      <c r="AH62" s="27">
        <v>49378.493211930436</v>
      </c>
      <c r="AI62" s="27">
        <v>12671.955936230768</v>
      </c>
      <c r="AJ62" s="20">
        <f t="shared" si="11"/>
        <v>62050.449148161206</v>
      </c>
      <c r="AK62" s="8" t="str">
        <f t="shared" si="17"/>
        <v>Wtherm</v>
      </c>
      <c r="AL62" s="9" t="s">
        <v>7</v>
      </c>
      <c r="AM62" s="25" t="s">
        <v>80</v>
      </c>
      <c r="AN62" s="9" t="s">
        <v>7</v>
      </c>
      <c r="AO62" s="9">
        <v>110</v>
      </c>
      <c r="AP62" s="9" t="s">
        <v>7</v>
      </c>
      <c r="AQ62" s="9">
        <v>290</v>
      </c>
      <c r="AR62" s="9" t="s">
        <v>7</v>
      </c>
      <c r="AS62" s="11">
        <v>1200</v>
      </c>
      <c r="AT62" s="9" t="s">
        <v>7</v>
      </c>
      <c r="AU62" s="9">
        <v>3</v>
      </c>
      <c r="AV62" s="23" t="s">
        <v>8</v>
      </c>
      <c r="AW62" s="680">
        <v>11.457699676132163</v>
      </c>
      <c r="AX62" s="662">
        <f>INDEX('Калькулятор 24v'!$L$87:$BF$87,MATCH(AS62,'Калькулятор 24v'!$L$70:$BF$70,0))</f>
        <v>3935.8844218925387</v>
      </c>
      <c r="AY62" s="27">
        <v>49969.690517942618</v>
      </c>
      <c r="AZ62" s="27">
        <v>12671.955936230768</v>
      </c>
      <c r="BA62" s="20">
        <f t="shared" si="12"/>
        <v>62641.646454173388</v>
      </c>
      <c r="BB62" s="8" t="str">
        <f t="shared" si="18"/>
        <v>Wtherm</v>
      </c>
      <c r="BC62" s="9" t="s">
        <v>7</v>
      </c>
      <c r="BD62" s="25" t="s">
        <v>80</v>
      </c>
      <c r="BE62" s="9" t="s">
        <v>7</v>
      </c>
      <c r="BF62" s="9">
        <v>140</v>
      </c>
      <c r="BG62" s="9" t="s">
        <v>7</v>
      </c>
      <c r="BH62" s="9">
        <v>290</v>
      </c>
      <c r="BI62" s="9" t="s">
        <v>7</v>
      </c>
      <c r="BJ62" s="11">
        <v>1200</v>
      </c>
      <c r="BK62" s="9" t="s">
        <v>7</v>
      </c>
      <c r="BL62" s="9">
        <v>6</v>
      </c>
      <c r="BM62" s="24" t="s">
        <v>12</v>
      </c>
      <c r="BN62" s="680">
        <v>13.850128351098171</v>
      </c>
      <c r="BO62" s="662">
        <f>INDEX('Калькулятор 24v'!$L$93:$BF$93,MATCH(BJ62,'Калькулятор 24v'!$L$70:$BF$70,0))</f>
        <v>5409.6397575577503</v>
      </c>
      <c r="BP62" s="27">
        <v>58358.810854700583</v>
      </c>
      <c r="BQ62" s="27">
        <v>12671.955936230768</v>
      </c>
      <c r="BR62" s="20">
        <f t="shared" si="13"/>
        <v>71030.766790931346</v>
      </c>
      <c r="BS62" s="8" t="str">
        <f t="shared" si="19"/>
        <v>Wtherm</v>
      </c>
      <c r="BT62" s="9" t="s">
        <v>7</v>
      </c>
      <c r="BU62" s="25" t="s">
        <v>80</v>
      </c>
      <c r="BV62" s="9" t="s">
        <v>7</v>
      </c>
      <c r="BW62" s="9">
        <v>180</v>
      </c>
      <c r="BX62" s="9" t="s">
        <v>7</v>
      </c>
      <c r="BY62" s="9">
        <v>290</v>
      </c>
      <c r="BZ62" s="9" t="s">
        <v>7</v>
      </c>
      <c r="CA62" s="11">
        <v>1200</v>
      </c>
      <c r="CB62" s="9" t="s">
        <v>7</v>
      </c>
      <c r="CC62" s="9">
        <v>6</v>
      </c>
      <c r="CD62" s="24" t="s">
        <v>12</v>
      </c>
      <c r="CE62" s="680">
        <v>14.74217974309817</v>
      </c>
      <c r="CF62" s="662">
        <f>INDEX('Калькулятор 24v'!$L$105:$BF$105,MATCH(CA62,'Калькулятор 24v'!$L$70:$BF$70,0))</f>
        <v>6194.4579607267515</v>
      </c>
      <c r="CG62" s="27">
        <v>59511.017966724947</v>
      </c>
      <c r="CH62" s="27">
        <v>12671.955936230768</v>
      </c>
      <c r="CI62" s="20">
        <f t="shared" si="14"/>
        <v>72182.973902955709</v>
      </c>
    </row>
    <row r="63" spans="2:87" ht="16.5" thickBot="1" x14ac:dyDescent="0.3">
      <c r="B63" s="846"/>
      <c r="C63" s="8" t="str">
        <f t="shared" si="15"/>
        <v>Wtherm</v>
      </c>
      <c r="D63" s="9" t="s">
        <v>7</v>
      </c>
      <c r="E63" s="25" t="s">
        <v>80</v>
      </c>
      <c r="F63" s="9" t="s">
        <v>7</v>
      </c>
      <c r="G63" s="9">
        <v>75</v>
      </c>
      <c r="H63" s="9" t="s">
        <v>7</v>
      </c>
      <c r="I63" s="9">
        <v>290</v>
      </c>
      <c r="J63" s="9" t="s">
        <v>7</v>
      </c>
      <c r="K63" s="11">
        <v>1250</v>
      </c>
      <c r="L63" s="9" t="s">
        <v>7</v>
      </c>
      <c r="M63" s="9">
        <v>3</v>
      </c>
      <c r="N63" s="23" t="s">
        <v>8</v>
      </c>
      <c r="O63" s="680">
        <v>11.190219138172225</v>
      </c>
      <c r="P63" s="662">
        <f>INDEX('Калькулятор 24v'!$L$74:$BF$74,MATCH(K63,'Калькулятор 24v'!$L$70:$BF$70,0))</f>
        <v>2557.9054800000004</v>
      </c>
      <c r="Q63" s="27">
        <v>51281.908418499741</v>
      </c>
      <c r="R63" s="27">
        <v>13125.223354115389</v>
      </c>
      <c r="S63" s="20">
        <f t="shared" si="10"/>
        <v>64407.131772615132</v>
      </c>
      <c r="T63" s="8" t="str">
        <f t="shared" si="16"/>
        <v>Wtherm</v>
      </c>
      <c r="U63" s="9" t="s">
        <v>7</v>
      </c>
      <c r="V63" s="25" t="s">
        <v>80</v>
      </c>
      <c r="W63" s="9" t="s">
        <v>7</v>
      </c>
      <c r="X63" s="9">
        <v>90</v>
      </c>
      <c r="Y63" s="9" t="s">
        <v>7</v>
      </c>
      <c r="Z63" s="9">
        <v>290</v>
      </c>
      <c r="AA63" s="9" t="s">
        <v>7</v>
      </c>
      <c r="AB63" s="11">
        <v>1250</v>
      </c>
      <c r="AC63" s="9" t="s">
        <v>7</v>
      </c>
      <c r="AD63" s="9">
        <v>3</v>
      </c>
      <c r="AE63" s="23" t="s">
        <v>8</v>
      </c>
      <c r="AF63" s="680">
        <v>11.534252610172224</v>
      </c>
      <c r="AG63" s="662">
        <f>INDEX('Калькулятор 24v'!$L$81:$BF$81,MATCH(AB63,'Калькулятор 24v'!$L$70:$BF$70,0))</f>
        <v>3473.8382249999995</v>
      </c>
      <c r="AH63" s="27">
        <v>51714.59383837138</v>
      </c>
      <c r="AI63" s="27">
        <v>13125.223354115389</v>
      </c>
      <c r="AJ63" s="20">
        <f t="shared" si="11"/>
        <v>64839.817192486771</v>
      </c>
      <c r="AK63" s="8" t="str">
        <f t="shared" si="17"/>
        <v>Wtherm</v>
      </c>
      <c r="AL63" s="9" t="s">
        <v>7</v>
      </c>
      <c r="AM63" s="25" t="s">
        <v>80</v>
      </c>
      <c r="AN63" s="9" t="s">
        <v>7</v>
      </c>
      <c r="AO63" s="9">
        <v>110</v>
      </c>
      <c r="AP63" s="9" t="s">
        <v>7</v>
      </c>
      <c r="AQ63" s="9">
        <v>290</v>
      </c>
      <c r="AR63" s="9" t="s">
        <v>7</v>
      </c>
      <c r="AS63" s="11">
        <v>1250</v>
      </c>
      <c r="AT63" s="9" t="s">
        <v>7</v>
      </c>
      <c r="AU63" s="9">
        <v>3</v>
      </c>
      <c r="AV63" s="23" t="s">
        <v>8</v>
      </c>
      <c r="AW63" s="680">
        <v>11.992963906172225</v>
      </c>
      <c r="AX63" s="662">
        <f>INDEX('Калькулятор 24v'!$L$87:$BF$87,MATCH(AS63,'Калькулятор 24v'!$L$70:$BF$70,0))</f>
        <v>4167.4070349450412</v>
      </c>
      <c r="AY63" s="27">
        <v>52321.695231533558</v>
      </c>
      <c r="AZ63" s="27">
        <v>13125.223354115389</v>
      </c>
      <c r="BA63" s="20">
        <f t="shared" si="12"/>
        <v>65446.918585648949</v>
      </c>
      <c r="BB63" s="8" t="str">
        <f t="shared" si="18"/>
        <v>Wtherm</v>
      </c>
      <c r="BC63" s="9" t="s">
        <v>7</v>
      </c>
      <c r="BD63" s="25" t="s">
        <v>80</v>
      </c>
      <c r="BE63" s="9" t="s">
        <v>7</v>
      </c>
      <c r="BF63" s="9">
        <v>140</v>
      </c>
      <c r="BG63" s="9" t="s">
        <v>7</v>
      </c>
      <c r="BH63" s="9">
        <v>290</v>
      </c>
      <c r="BI63" s="9" t="s">
        <v>7</v>
      </c>
      <c r="BJ63" s="11">
        <v>1250</v>
      </c>
      <c r="BK63" s="9" t="s">
        <v>7</v>
      </c>
      <c r="BL63" s="9">
        <v>6</v>
      </c>
      <c r="BM63" s="24" t="s">
        <v>12</v>
      </c>
      <c r="BN63" s="680">
        <v>14.488226241501373</v>
      </c>
      <c r="BO63" s="662">
        <f>INDEX('Калькулятор 24v'!$L$93:$BF$93,MATCH(BJ63,'Калькулятор 24v'!$L$70:$BF$70,0))</f>
        <v>5727.8538609435</v>
      </c>
      <c r="BP63" s="27">
        <v>61108.305855861632</v>
      </c>
      <c r="BQ63" s="27">
        <v>13125.223354115389</v>
      </c>
      <c r="BR63" s="20">
        <f t="shared" si="13"/>
        <v>74233.529209977016</v>
      </c>
      <c r="BS63" s="8" t="str">
        <f t="shared" si="19"/>
        <v>Wtherm</v>
      </c>
      <c r="BT63" s="9" t="s">
        <v>7</v>
      </c>
      <c r="BU63" s="25" t="s">
        <v>80</v>
      </c>
      <c r="BV63" s="9" t="s">
        <v>7</v>
      </c>
      <c r="BW63" s="9">
        <v>180</v>
      </c>
      <c r="BX63" s="9" t="s">
        <v>7</v>
      </c>
      <c r="BY63" s="9">
        <v>290</v>
      </c>
      <c r="BZ63" s="9" t="s">
        <v>7</v>
      </c>
      <c r="CA63" s="11">
        <v>1250</v>
      </c>
      <c r="CB63" s="9" t="s">
        <v>7</v>
      </c>
      <c r="CC63" s="9">
        <v>6</v>
      </c>
      <c r="CD63" s="24" t="s">
        <v>12</v>
      </c>
      <c r="CE63" s="680">
        <v>15.40564883350137</v>
      </c>
      <c r="CF63" s="662">
        <f>INDEX('Калькулятор 24v'!$L$105:$BF$105,MATCH(CA63,'Калькулятор 24v'!$L$70:$BF$70,0))</f>
        <v>6558.8378407695018</v>
      </c>
      <c r="CG63" s="27">
        <v>62292.321142186003</v>
      </c>
      <c r="CH63" s="27">
        <v>13125.223354115389</v>
      </c>
      <c r="CI63" s="20">
        <f t="shared" si="14"/>
        <v>75417.544496301387</v>
      </c>
    </row>
    <row r="64" spans="2:87" ht="16.5" thickBot="1" x14ac:dyDescent="0.3">
      <c r="B64" s="846"/>
      <c r="C64" s="8" t="str">
        <f t="shared" si="15"/>
        <v>Wtherm</v>
      </c>
      <c r="D64" s="9" t="s">
        <v>7</v>
      </c>
      <c r="E64" s="25" t="s">
        <v>80</v>
      </c>
      <c r="F64" s="9" t="s">
        <v>7</v>
      </c>
      <c r="G64" s="9">
        <v>75</v>
      </c>
      <c r="H64" s="9" t="s">
        <v>7</v>
      </c>
      <c r="I64" s="9">
        <v>290</v>
      </c>
      <c r="J64" s="9" t="s">
        <v>7</v>
      </c>
      <c r="K64" s="11">
        <v>1300</v>
      </c>
      <c r="L64" s="9" t="s">
        <v>7</v>
      </c>
      <c r="M64" s="9">
        <v>3</v>
      </c>
      <c r="N64" s="23" t="s">
        <v>8</v>
      </c>
      <c r="O64" s="680">
        <v>11.543283568212285</v>
      </c>
      <c r="P64" s="662">
        <f>INDEX('Калькулятор 24v'!$L$74:$BF$74,MATCH(K64,'Калькулятор 24v'!$L$70:$BF$70,0))</f>
        <v>2700.01134</v>
      </c>
      <c r="Q64" s="27">
        <v>52927.586729578194</v>
      </c>
      <c r="R64" s="27">
        <v>13578.490772000001</v>
      </c>
      <c r="S64" s="20">
        <f t="shared" si="10"/>
        <v>66506.077501578198</v>
      </c>
      <c r="T64" s="8" t="str">
        <f t="shared" si="16"/>
        <v>Wtherm</v>
      </c>
      <c r="U64" s="9" t="s">
        <v>7</v>
      </c>
      <c r="V64" s="25" t="s">
        <v>80</v>
      </c>
      <c r="W64" s="9" t="s">
        <v>7</v>
      </c>
      <c r="X64" s="9">
        <v>90</v>
      </c>
      <c r="Y64" s="9" t="s">
        <v>7</v>
      </c>
      <c r="Z64" s="9">
        <v>290</v>
      </c>
      <c r="AA64" s="9" t="s">
        <v>7</v>
      </c>
      <c r="AB64" s="11">
        <v>1300</v>
      </c>
      <c r="AC64" s="9" t="s">
        <v>7</v>
      </c>
      <c r="AD64" s="9">
        <v>3</v>
      </c>
      <c r="AE64" s="23" t="s">
        <v>8</v>
      </c>
      <c r="AF64" s="680">
        <v>11.896831240212284</v>
      </c>
      <c r="AG64" s="662">
        <f>INDEX('Калькулятор 24v'!$L$81:$BF$81,MATCH(AB64,'Калькулятор 24v'!$L$70:$BF$70,0))</f>
        <v>3666.8292374999996</v>
      </c>
      <c r="AH64" s="27">
        <v>53372.200214812328</v>
      </c>
      <c r="AI64" s="27">
        <v>13578.490772000001</v>
      </c>
      <c r="AJ64" s="20">
        <f t="shared" si="11"/>
        <v>66950.690986812333</v>
      </c>
      <c r="AK64" s="8" t="str">
        <f t="shared" si="17"/>
        <v>Wtherm</v>
      </c>
      <c r="AL64" s="9" t="s">
        <v>7</v>
      </c>
      <c r="AM64" s="25" t="s">
        <v>80</v>
      </c>
      <c r="AN64" s="9" t="s">
        <v>7</v>
      </c>
      <c r="AO64" s="9">
        <v>110</v>
      </c>
      <c r="AP64" s="9" t="s">
        <v>7</v>
      </c>
      <c r="AQ64" s="9">
        <v>290</v>
      </c>
      <c r="AR64" s="9" t="s">
        <v>7</v>
      </c>
      <c r="AS64" s="11">
        <v>1300</v>
      </c>
      <c r="AT64" s="9" t="s">
        <v>7</v>
      </c>
      <c r="AU64" s="9">
        <v>3</v>
      </c>
      <c r="AV64" s="23" t="s">
        <v>8</v>
      </c>
      <c r="AW64" s="680">
        <v>12.368228136212284</v>
      </c>
      <c r="AX64" s="662">
        <f>INDEX('Калькулятор 24v'!$L$87:$BF$87,MATCH(AS64,'Калькулятор 24v'!$L$70:$BF$70,0))</f>
        <v>4398.9296479975428</v>
      </c>
      <c r="AY64" s="27">
        <v>53995.20569512451</v>
      </c>
      <c r="AZ64" s="27">
        <v>13578.490772000001</v>
      </c>
      <c r="BA64" s="20">
        <f t="shared" si="12"/>
        <v>67573.696467124508</v>
      </c>
      <c r="BB64" s="8" t="str">
        <f t="shared" si="18"/>
        <v>Wtherm</v>
      </c>
      <c r="BC64" s="9" t="s">
        <v>7</v>
      </c>
      <c r="BD64" s="25" t="s">
        <v>80</v>
      </c>
      <c r="BE64" s="9" t="s">
        <v>7</v>
      </c>
      <c r="BF64" s="9">
        <v>140</v>
      </c>
      <c r="BG64" s="9" t="s">
        <v>7</v>
      </c>
      <c r="BH64" s="9">
        <v>290</v>
      </c>
      <c r="BI64" s="9" t="s">
        <v>7</v>
      </c>
      <c r="BJ64" s="11">
        <v>1300</v>
      </c>
      <c r="BK64" s="9" t="s">
        <v>7</v>
      </c>
      <c r="BL64" s="9">
        <v>6</v>
      </c>
      <c r="BM64" s="24" t="s">
        <v>12</v>
      </c>
      <c r="BN64" s="680">
        <v>14.966324131904571</v>
      </c>
      <c r="BO64" s="662">
        <f>INDEX('Калькулятор 24v'!$L$93:$BF$93,MATCH(BJ64,'Калькулятор 24v'!$L$70:$BF$70,0))</f>
        <v>6046.0679643292497</v>
      </c>
      <c r="BP64" s="27">
        <v>63179.306607022692</v>
      </c>
      <c r="BQ64" s="27">
        <v>13578.490772000001</v>
      </c>
      <c r="BR64" s="20">
        <f t="shared" si="13"/>
        <v>76757.797379022697</v>
      </c>
      <c r="BS64" s="8" t="str">
        <f t="shared" si="19"/>
        <v>Wtherm</v>
      </c>
      <c r="BT64" s="9" t="s">
        <v>7</v>
      </c>
      <c r="BU64" s="25" t="s">
        <v>80</v>
      </c>
      <c r="BV64" s="9" t="s">
        <v>7</v>
      </c>
      <c r="BW64" s="9">
        <v>180</v>
      </c>
      <c r="BX64" s="9" t="s">
        <v>7</v>
      </c>
      <c r="BY64" s="9">
        <v>290</v>
      </c>
      <c r="BZ64" s="9" t="s">
        <v>7</v>
      </c>
      <c r="CA64" s="11">
        <v>1300</v>
      </c>
      <c r="CB64" s="9" t="s">
        <v>7</v>
      </c>
      <c r="CC64" s="9">
        <v>6</v>
      </c>
      <c r="CD64" s="24" t="s">
        <v>12</v>
      </c>
      <c r="CE64" s="680">
        <v>15.909117923904571</v>
      </c>
      <c r="CF64" s="662">
        <f>INDEX('Калькулятор 24v'!$L$105:$BF$105,MATCH(CA64,'Калькулятор 24v'!$L$70:$BF$70,0))</f>
        <v>6923.2177208122521</v>
      </c>
      <c r="CG64" s="27">
        <v>64395.130067647064</v>
      </c>
      <c r="CH64" s="27">
        <v>13578.490772000001</v>
      </c>
      <c r="CI64" s="20">
        <f t="shared" si="14"/>
        <v>77973.620839647061</v>
      </c>
    </row>
    <row r="65" spans="2:87" ht="16.5" thickBot="1" x14ac:dyDescent="0.3">
      <c r="B65" s="846"/>
      <c r="C65" s="8" t="str">
        <f t="shared" si="15"/>
        <v>Wtherm</v>
      </c>
      <c r="D65" s="9" t="s">
        <v>7</v>
      </c>
      <c r="E65" s="25" t="s">
        <v>80</v>
      </c>
      <c r="F65" s="9" t="s">
        <v>7</v>
      </c>
      <c r="G65" s="9">
        <v>75</v>
      </c>
      <c r="H65" s="9" t="s">
        <v>7</v>
      </c>
      <c r="I65" s="9">
        <v>290</v>
      </c>
      <c r="J65" s="9" t="s">
        <v>7</v>
      </c>
      <c r="K65" s="11">
        <v>1350</v>
      </c>
      <c r="L65" s="9" t="s">
        <v>7</v>
      </c>
      <c r="M65" s="9">
        <v>3</v>
      </c>
      <c r="N65" s="23" t="s">
        <v>8</v>
      </c>
      <c r="O65" s="680">
        <v>11.812185198932346</v>
      </c>
      <c r="P65" s="662">
        <f>INDEX('Калькулятор 24v'!$L$74:$BF$74,MATCH(K65,'Калькулятор 24v'!$L$70:$BF$70,0))</f>
        <v>2842.1172000000001</v>
      </c>
      <c r="Q65" s="27">
        <v>54727.788775045599</v>
      </c>
      <c r="R65" s="27">
        <v>14261.758189884617</v>
      </c>
      <c r="S65" s="20">
        <f t="shared" si="10"/>
        <v>68989.54696493021</v>
      </c>
      <c r="T65" s="8" t="str">
        <f t="shared" si="16"/>
        <v>Wtherm</v>
      </c>
      <c r="U65" s="9" t="s">
        <v>7</v>
      </c>
      <c r="V65" s="25" t="s">
        <v>80</v>
      </c>
      <c r="W65" s="9" t="s">
        <v>7</v>
      </c>
      <c r="X65" s="9">
        <v>90</v>
      </c>
      <c r="Y65" s="9" t="s">
        <v>7</v>
      </c>
      <c r="Z65" s="9">
        <v>290</v>
      </c>
      <c r="AA65" s="9" t="s">
        <v>7</v>
      </c>
      <c r="AB65" s="11">
        <v>1350</v>
      </c>
      <c r="AC65" s="9" t="s">
        <v>7</v>
      </c>
      <c r="AD65" s="9">
        <v>3</v>
      </c>
      <c r="AE65" s="23" t="s">
        <v>8</v>
      </c>
      <c r="AF65" s="680">
        <v>12.201601404932346</v>
      </c>
      <c r="AG65" s="662">
        <f>INDEX('Калькулятор 24v'!$L$81:$BF$81,MATCH(AB65,'Калькулятор 24v'!$L$70:$BF$70,0))</f>
        <v>3859.8202499999998</v>
      </c>
      <c r="AH65" s="27">
        <v>55217.37106669636</v>
      </c>
      <c r="AI65" s="27">
        <v>14261.758189884617</v>
      </c>
      <c r="AJ65" s="20">
        <f t="shared" si="11"/>
        <v>69479.129256580971</v>
      </c>
      <c r="AK65" s="8" t="str">
        <f t="shared" si="17"/>
        <v>Wtherm</v>
      </c>
      <c r="AL65" s="9" t="s">
        <v>7</v>
      </c>
      <c r="AM65" s="25" t="s">
        <v>80</v>
      </c>
      <c r="AN65" s="9" t="s">
        <v>7</v>
      </c>
      <c r="AO65" s="9">
        <v>110</v>
      </c>
      <c r="AP65" s="9" t="s">
        <v>7</v>
      </c>
      <c r="AQ65" s="9">
        <v>290</v>
      </c>
      <c r="AR65" s="9" t="s">
        <v>7</v>
      </c>
      <c r="AS65" s="11">
        <v>1350</v>
      </c>
      <c r="AT65" s="9" t="s">
        <v>7</v>
      </c>
      <c r="AU65" s="9">
        <v>3</v>
      </c>
      <c r="AV65" s="23" t="s">
        <v>8</v>
      </c>
      <c r="AW65" s="680">
        <v>12.720823012932346</v>
      </c>
      <c r="AX65" s="662">
        <f>INDEX('Калькулятор 24v'!$L$87:$BF$87,MATCH(AS65,'Калькулятор 24v'!$L$70:$BF$70,0))</f>
        <v>4630.4522610500462</v>
      </c>
      <c r="AY65" s="27">
        <v>55900.334955564038</v>
      </c>
      <c r="AZ65" s="27">
        <v>14261.758189884617</v>
      </c>
      <c r="BA65" s="20">
        <f t="shared" si="12"/>
        <v>70162.093145448656</v>
      </c>
      <c r="BB65" s="8" t="str">
        <f t="shared" si="18"/>
        <v>Wtherm</v>
      </c>
      <c r="BC65" s="9" t="s">
        <v>7</v>
      </c>
      <c r="BD65" s="25" t="s">
        <v>80</v>
      </c>
      <c r="BE65" s="9" t="s">
        <v>7</v>
      </c>
      <c r="BF65" s="9">
        <v>140</v>
      </c>
      <c r="BG65" s="9" t="s">
        <v>7</v>
      </c>
      <c r="BH65" s="9">
        <v>290</v>
      </c>
      <c r="BI65" s="9" t="s">
        <v>7</v>
      </c>
      <c r="BJ65" s="11">
        <v>1350</v>
      </c>
      <c r="BK65" s="9" t="s">
        <v>7</v>
      </c>
      <c r="BL65" s="9">
        <v>6</v>
      </c>
      <c r="BM65" s="24" t="s">
        <v>12</v>
      </c>
      <c r="BN65" s="680">
        <v>15.474461336987771</v>
      </c>
      <c r="BO65" s="662">
        <f>INDEX('Калькулятор 24v'!$L$93:$BF$93,MATCH(BJ65,'Калькулятор 24v'!$L$70:$BF$70,0))</f>
        <v>6364.2820677150003</v>
      </c>
      <c r="BP65" s="27">
        <v>65548.007637140588</v>
      </c>
      <c r="BQ65" s="27">
        <v>14261.758189884617</v>
      </c>
      <c r="BR65" s="20">
        <f t="shared" si="13"/>
        <v>79809.7658270252</v>
      </c>
      <c r="BS65" s="8" t="str">
        <f t="shared" si="19"/>
        <v>Wtherm</v>
      </c>
      <c r="BT65" s="9" t="s">
        <v>7</v>
      </c>
      <c r="BU65" s="25" t="s">
        <v>80</v>
      </c>
      <c r="BV65" s="9" t="s">
        <v>7</v>
      </c>
      <c r="BW65" s="9">
        <v>180</v>
      </c>
      <c r="BX65" s="9" t="s">
        <v>7</v>
      </c>
      <c r="BY65" s="9">
        <v>290</v>
      </c>
      <c r="BZ65" s="9" t="s">
        <v>7</v>
      </c>
      <c r="CA65" s="11">
        <v>1350</v>
      </c>
      <c r="CB65" s="9" t="s">
        <v>7</v>
      </c>
      <c r="CC65" s="9">
        <v>6</v>
      </c>
      <c r="CD65" s="24" t="s">
        <v>12</v>
      </c>
      <c r="CE65" s="680">
        <v>16.51290455298777</v>
      </c>
      <c r="CF65" s="662">
        <f>INDEX('Калькулятор 24v'!$L$105:$BF$105,MATCH(CA65,'Калькулятор 24v'!$L$70:$BF$70,0))</f>
        <v>7287.5976008550024</v>
      </c>
      <c r="CG65" s="27">
        <v>66898.841664875945</v>
      </c>
      <c r="CH65" s="27">
        <v>14261.758189884617</v>
      </c>
      <c r="CI65" s="20">
        <f t="shared" si="14"/>
        <v>81160.599854760556</v>
      </c>
    </row>
    <row r="66" spans="2:87" ht="16.5" thickBot="1" x14ac:dyDescent="0.3">
      <c r="B66" s="846"/>
      <c r="C66" s="8" t="str">
        <f t="shared" si="15"/>
        <v>Wtherm</v>
      </c>
      <c r="D66" s="9" t="s">
        <v>7</v>
      </c>
      <c r="E66" s="25" t="s">
        <v>80</v>
      </c>
      <c r="F66" s="9" t="s">
        <v>7</v>
      </c>
      <c r="G66" s="9">
        <v>75</v>
      </c>
      <c r="H66" s="9" t="s">
        <v>7</v>
      </c>
      <c r="I66" s="9">
        <v>290</v>
      </c>
      <c r="J66" s="9" t="s">
        <v>7</v>
      </c>
      <c r="K66" s="11">
        <v>1400</v>
      </c>
      <c r="L66" s="9" t="s">
        <v>7</v>
      </c>
      <c r="M66" s="9">
        <v>3</v>
      </c>
      <c r="N66" s="23" t="s">
        <v>8</v>
      </c>
      <c r="O66" s="680">
        <v>12.165249628972408</v>
      </c>
      <c r="P66" s="662">
        <f>INDEX('Калькулятор 24v'!$L$74:$BF$74,MATCH(K66,'Калькулятор 24v'!$L$70:$BF$70,0))</f>
        <v>2984.2230600000003</v>
      </c>
      <c r="Q66" s="27">
        <v>56349.558586124047</v>
      </c>
      <c r="R66" s="27">
        <v>14715.025607769232</v>
      </c>
      <c r="S66" s="20">
        <f t="shared" si="10"/>
        <v>71064.584193893272</v>
      </c>
      <c r="T66" s="8" t="str">
        <f t="shared" si="16"/>
        <v>Wtherm</v>
      </c>
      <c r="U66" s="9" t="s">
        <v>7</v>
      </c>
      <c r="V66" s="25" t="s">
        <v>80</v>
      </c>
      <c r="W66" s="9" t="s">
        <v>7</v>
      </c>
      <c r="X66" s="9">
        <v>90</v>
      </c>
      <c r="Y66" s="9" t="s">
        <v>7</v>
      </c>
      <c r="Z66" s="9">
        <v>290</v>
      </c>
      <c r="AA66" s="9" t="s">
        <v>7</v>
      </c>
      <c r="AB66" s="11">
        <v>1400</v>
      </c>
      <c r="AC66" s="9" t="s">
        <v>7</v>
      </c>
      <c r="AD66" s="9">
        <v>3</v>
      </c>
      <c r="AE66" s="23" t="s">
        <v>8</v>
      </c>
      <c r="AF66" s="680">
        <v>12.564180034972408</v>
      </c>
      <c r="AG66" s="662">
        <f>INDEX('Калькулятор 24v'!$L$81:$BF$81,MATCH(AB66,'Калькулятор 24v'!$L$70:$BF$70,0))</f>
        <v>4052.8112624999994</v>
      </c>
      <c r="AH66" s="27">
        <v>56851.068943137303</v>
      </c>
      <c r="AI66" s="27">
        <v>14715.025607769232</v>
      </c>
      <c r="AJ66" s="20">
        <f t="shared" si="11"/>
        <v>71566.094550906535</v>
      </c>
      <c r="AK66" s="8" t="str">
        <f t="shared" si="17"/>
        <v>Wtherm</v>
      </c>
      <c r="AL66" s="9" t="s">
        <v>7</v>
      </c>
      <c r="AM66" s="25" t="s">
        <v>80</v>
      </c>
      <c r="AN66" s="9" t="s">
        <v>7</v>
      </c>
      <c r="AO66" s="9">
        <v>110</v>
      </c>
      <c r="AP66" s="9" t="s">
        <v>7</v>
      </c>
      <c r="AQ66" s="9">
        <v>290</v>
      </c>
      <c r="AR66" s="9" t="s">
        <v>7</v>
      </c>
      <c r="AS66" s="11">
        <v>1400</v>
      </c>
      <c r="AT66" s="9" t="s">
        <v>7</v>
      </c>
      <c r="AU66" s="9">
        <v>3</v>
      </c>
      <c r="AV66" s="23" t="s">
        <v>8</v>
      </c>
      <c r="AW66" s="680">
        <v>13.096087242972409</v>
      </c>
      <c r="AX66" s="662">
        <f>INDEX('Калькулятор 24v'!$L$87:$BF$87,MATCH(AS66,'Калькулятор 24v'!$L$70:$BF$70,0))</f>
        <v>4861.9748741025487</v>
      </c>
      <c r="AY66" s="27">
        <v>57549.936919154992</v>
      </c>
      <c r="AZ66" s="27">
        <v>14715.025607769232</v>
      </c>
      <c r="BA66" s="20">
        <f t="shared" si="12"/>
        <v>72264.962526924224</v>
      </c>
      <c r="BB66" s="8" t="str">
        <f t="shared" si="18"/>
        <v>Wtherm</v>
      </c>
      <c r="BC66" s="9" t="s">
        <v>7</v>
      </c>
      <c r="BD66" s="25" t="s">
        <v>80</v>
      </c>
      <c r="BE66" s="9" t="s">
        <v>7</v>
      </c>
      <c r="BF66" s="9">
        <v>140</v>
      </c>
      <c r="BG66" s="9" t="s">
        <v>7</v>
      </c>
      <c r="BH66" s="9">
        <v>290</v>
      </c>
      <c r="BI66" s="9" t="s">
        <v>7</v>
      </c>
      <c r="BJ66" s="11">
        <v>1400</v>
      </c>
      <c r="BK66" s="9" t="s">
        <v>7</v>
      </c>
      <c r="BL66" s="9">
        <v>6</v>
      </c>
      <c r="BM66" s="24" t="s">
        <v>12</v>
      </c>
      <c r="BN66" s="680">
        <v>15.952559227390971</v>
      </c>
      <c r="BO66" s="662">
        <f>INDEX('Калькулятор 24v'!$L$93:$BF$93,MATCH(BJ66,'Калькулятор 24v'!$L$70:$BF$70,0))</f>
        <v>6682.4961711007518</v>
      </c>
      <c r="BP66" s="27">
        <v>67595.099888301658</v>
      </c>
      <c r="BQ66" s="27">
        <v>14715.025607769232</v>
      </c>
      <c r="BR66" s="20">
        <f t="shared" si="13"/>
        <v>82310.12549607089</v>
      </c>
      <c r="BS66" s="8" t="str">
        <f t="shared" si="19"/>
        <v>Wtherm</v>
      </c>
      <c r="BT66" s="9" t="s">
        <v>7</v>
      </c>
      <c r="BU66" s="25" t="s">
        <v>80</v>
      </c>
      <c r="BV66" s="9" t="s">
        <v>7</v>
      </c>
      <c r="BW66" s="9">
        <v>180</v>
      </c>
      <c r="BX66" s="9" t="s">
        <v>7</v>
      </c>
      <c r="BY66" s="9">
        <v>290</v>
      </c>
      <c r="BZ66" s="9" t="s">
        <v>7</v>
      </c>
      <c r="CA66" s="11">
        <v>1400</v>
      </c>
      <c r="CB66" s="9" t="s">
        <v>7</v>
      </c>
      <c r="CC66" s="9">
        <v>6</v>
      </c>
      <c r="CD66" s="24" t="s">
        <v>12</v>
      </c>
      <c r="CE66" s="680">
        <v>17.01637364339097</v>
      </c>
      <c r="CF66" s="662">
        <f>INDEX('Калькулятор 24v'!$L$105:$BF$105,MATCH(CA66,'Калькулятор 24v'!$L$70:$BF$70,0))</f>
        <v>7651.9774808977518</v>
      </c>
      <c r="CG66" s="27">
        <v>68977.742090337008</v>
      </c>
      <c r="CH66" s="27">
        <v>14715.025607769232</v>
      </c>
      <c r="CI66" s="20">
        <f t="shared" si="14"/>
        <v>83692.76769810624</v>
      </c>
    </row>
    <row r="67" spans="2:87" ht="16.5" thickBot="1" x14ac:dyDescent="0.3">
      <c r="B67" s="846"/>
      <c r="C67" s="8" t="str">
        <f t="shared" si="15"/>
        <v>Wtherm</v>
      </c>
      <c r="D67" s="9" t="s">
        <v>7</v>
      </c>
      <c r="E67" s="25" t="s">
        <v>80</v>
      </c>
      <c r="F67" s="9" t="s">
        <v>7</v>
      </c>
      <c r="G67" s="9">
        <v>75</v>
      </c>
      <c r="H67" s="9" t="s">
        <v>7</v>
      </c>
      <c r="I67" s="9">
        <v>290</v>
      </c>
      <c r="J67" s="9" t="s">
        <v>7</v>
      </c>
      <c r="K67" s="11">
        <v>1450</v>
      </c>
      <c r="L67" s="9" t="s">
        <v>7</v>
      </c>
      <c r="M67" s="9">
        <v>3</v>
      </c>
      <c r="N67" s="23" t="s">
        <v>8</v>
      </c>
      <c r="O67" s="680">
        <v>12.51831405901247</v>
      </c>
      <c r="P67" s="662">
        <f>INDEX('Калькулятор 24v'!$L$74:$BF$74,MATCH(K67,'Калькулятор 24v'!$L$70:$BF$70,0))</f>
        <v>3126.3289200000004</v>
      </c>
      <c r="Q67" s="27">
        <v>57959.374147202492</v>
      </c>
      <c r="R67" s="27">
        <v>15168.293025653849</v>
      </c>
      <c r="S67" s="20">
        <f t="shared" si="10"/>
        <v>73127.667172856338</v>
      </c>
      <c r="T67" s="8" t="str">
        <f t="shared" si="16"/>
        <v>Wtherm</v>
      </c>
      <c r="U67" s="9" t="s">
        <v>7</v>
      </c>
      <c r="V67" s="25" t="s">
        <v>80</v>
      </c>
      <c r="W67" s="9" t="s">
        <v>7</v>
      </c>
      <c r="X67" s="9">
        <v>90</v>
      </c>
      <c r="Y67" s="9" t="s">
        <v>7</v>
      </c>
      <c r="Z67" s="9">
        <v>290</v>
      </c>
      <c r="AA67" s="9" t="s">
        <v>7</v>
      </c>
      <c r="AB67" s="11">
        <v>1450</v>
      </c>
      <c r="AC67" s="9" t="s">
        <v>7</v>
      </c>
      <c r="AD67" s="9">
        <v>3</v>
      </c>
      <c r="AE67" s="23" t="s">
        <v>8</v>
      </c>
      <c r="AF67" s="680">
        <v>12.926758665012468</v>
      </c>
      <c r="AG67" s="662">
        <f>INDEX('Калькулятор 24v'!$L$81:$BF$81,MATCH(AB67,'Калькулятор 24v'!$L$70:$BF$70,0))</f>
        <v>4245.802275</v>
      </c>
      <c r="AH67" s="27">
        <v>58472.812569578251</v>
      </c>
      <c r="AI67" s="27">
        <v>15168.293025653849</v>
      </c>
      <c r="AJ67" s="20">
        <f t="shared" si="11"/>
        <v>73641.105595232104</v>
      </c>
      <c r="AK67" s="8" t="str">
        <f t="shared" si="17"/>
        <v>Wtherm</v>
      </c>
      <c r="AL67" s="9" t="s">
        <v>7</v>
      </c>
      <c r="AM67" s="25" t="s">
        <v>80</v>
      </c>
      <c r="AN67" s="9" t="s">
        <v>7</v>
      </c>
      <c r="AO67" s="9">
        <v>110</v>
      </c>
      <c r="AP67" s="9" t="s">
        <v>7</v>
      </c>
      <c r="AQ67" s="9">
        <v>290</v>
      </c>
      <c r="AR67" s="9" t="s">
        <v>7</v>
      </c>
      <c r="AS67" s="11">
        <v>1450</v>
      </c>
      <c r="AT67" s="9" t="s">
        <v>7</v>
      </c>
      <c r="AU67" s="9">
        <v>3</v>
      </c>
      <c r="AV67" s="23" t="s">
        <v>8</v>
      </c>
      <c r="AW67" s="680">
        <v>13.471351473012469</v>
      </c>
      <c r="AX67" s="662">
        <f>INDEX('Калькулятор 24v'!$L$87:$BF$87,MATCH(AS67,'Калькулятор 24v'!$L$70:$BF$70,0))</f>
        <v>5093.4974871550512</v>
      </c>
      <c r="AY67" s="27">
        <v>59187.584632745937</v>
      </c>
      <c r="AZ67" s="27">
        <v>15168.293025653849</v>
      </c>
      <c r="BA67" s="20">
        <f t="shared" si="12"/>
        <v>74355.877658399782</v>
      </c>
      <c r="BB67" s="8" t="str">
        <f t="shared" si="18"/>
        <v>Wtherm</v>
      </c>
      <c r="BC67" s="9" t="s">
        <v>7</v>
      </c>
      <c r="BD67" s="25" t="s">
        <v>80</v>
      </c>
      <c r="BE67" s="9" t="s">
        <v>7</v>
      </c>
      <c r="BF67" s="9">
        <v>140</v>
      </c>
      <c r="BG67" s="9" t="s">
        <v>7</v>
      </c>
      <c r="BH67" s="9">
        <v>290</v>
      </c>
      <c r="BI67" s="9" t="s">
        <v>7</v>
      </c>
      <c r="BJ67" s="11">
        <v>1450</v>
      </c>
      <c r="BK67" s="9" t="s">
        <v>7</v>
      </c>
      <c r="BL67" s="9">
        <v>6</v>
      </c>
      <c r="BM67" s="24" t="s">
        <v>12</v>
      </c>
      <c r="BN67" s="680">
        <v>16.430657117794169</v>
      </c>
      <c r="BO67" s="662">
        <f>INDEX('Калькулятор 24v'!$L$93:$BF$93,MATCH(BJ67,'Калькулятор 24v'!$L$70:$BF$70,0))</f>
        <v>7000.7102744865015</v>
      </c>
      <c r="BP67" s="27">
        <v>69630.237889462704</v>
      </c>
      <c r="BQ67" s="27">
        <v>15168.293025653849</v>
      </c>
      <c r="BR67" s="20">
        <f t="shared" si="13"/>
        <v>84798.530915116557</v>
      </c>
      <c r="BS67" s="8" t="str">
        <f t="shared" si="19"/>
        <v>Wtherm</v>
      </c>
      <c r="BT67" s="9" t="s">
        <v>7</v>
      </c>
      <c r="BU67" s="25" t="s">
        <v>80</v>
      </c>
      <c r="BV67" s="9" t="s">
        <v>7</v>
      </c>
      <c r="BW67" s="9">
        <v>180</v>
      </c>
      <c r="BX67" s="9" t="s">
        <v>7</v>
      </c>
      <c r="BY67" s="9">
        <v>290</v>
      </c>
      <c r="BZ67" s="9" t="s">
        <v>7</v>
      </c>
      <c r="CA67" s="11">
        <v>1450</v>
      </c>
      <c r="CB67" s="9" t="s">
        <v>7</v>
      </c>
      <c r="CC67" s="9">
        <v>6</v>
      </c>
      <c r="CD67" s="24" t="s">
        <v>12</v>
      </c>
      <c r="CE67" s="680">
        <v>17.519842733794171</v>
      </c>
      <c r="CF67" s="662">
        <f>INDEX('Калькулятор 24v'!$L$105:$BF$105,MATCH(CA67,'Калькулятор 24v'!$L$70:$BF$70,0))</f>
        <v>8016.3573609405021</v>
      </c>
      <c r="CG67" s="27">
        <v>71044.688265798075</v>
      </c>
      <c r="CH67" s="27">
        <v>15168.293025653849</v>
      </c>
      <c r="CI67" s="20">
        <f t="shared" si="14"/>
        <v>86212.981291451928</v>
      </c>
    </row>
    <row r="68" spans="2:87" ht="16.5" thickBot="1" x14ac:dyDescent="0.3">
      <c r="B68" s="846"/>
      <c r="C68" s="8" t="str">
        <f t="shared" si="15"/>
        <v>Wtherm</v>
      </c>
      <c r="D68" s="9" t="s">
        <v>7</v>
      </c>
      <c r="E68" s="25" t="s">
        <v>80</v>
      </c>
      <c r="F68" s="9" t="s">
        <v>7</v>
      </c>
      <c r="G68" s="9">
        <v>75</v>
      </c>
      <c r="H68" s="9" t="s">
        <v>7</v>
      </c>
      <c r="I68" s="9">
        <v>290</v>
      </c>
      <c r="J68" s="9" t="s">
        <v>7</v>
      </c>
      <c r="K68" s="11">
        <v>1500</v>
      </c>
      <c r="L68" s="9" t="s">
        <v>7</v>
      </c>
      <c r="M68" s="9">
        <v>3</v>
      </c>
      <c r="N68" s="23" t="s">
        <v>8</v>
      </c>
      <c r="O68" s="680">
        <v>12.871378489052532</v>
      </c>
      <c r="P68" s="662">
        <f>INDEX('Калькулятор 24v'!$L$74:$BF$74,MATCH(K68,'Калькулятор 24v'!$L$70:$BF$70,0))</f>
        <v>3268.43478</v>
      </c>
      <c r="Q68" s="27">
        <v>59565.999838280943</v>
      </c>
      <c r="R68" s="27">
        <v>15621.560443538461</v>
      </c>
      <c r="S68" s="20">
        <f t="shared" si="10"/>
        <v>75187.560281819402</v>
      </c>
      <c r="T68" s="8" t="str">
        <f t="shared" si="16"/>
        <v>Wtherm</v>
      </c>
      <c r="U68" s="9" t="s">
        <v>7</v>
      </c>
      <c r="V68" s="25" t="s">
        <v>80</v>
      </c>
      <c r="W68" s="9" t="s">
        <v>7</v>
      </c>
      <c r="X68" s="9">
        <v>90</v>
      </c>
      <c r="Y68" s="9" t="s">
        <v>7</v>
      </c>
      <c r="Z68" s="9">
        <v>290</v>
      </c>
      <c r="AA68" s="9" t="s">
        <v>7</v>
      </c>
      <c r="AB68" s="11">
        <v>1500</v>
      </c>
      <c r="AC68" s="9" t="s">
        <v>7</v>
      </c>
      <c r="AD68" s="9">
        <v>3</v>
      </c>
      <c r="AE68" s="23" t="s">
        <v>8</v>
      </c>
      <c r="AF68" s="680">
        <v>13.28933729505253</v>
      </c>
      <c r="AG68" s="662">
        <f>INDEX('Калькулятор 24v'!$L$81:$BF$81,MATCH(AB68,'Калькулятор 24v'!$L$70:$BF$70,0))</f>
        <v>4438.7932874999988</v>
      </c>
      <c r="AH68" s="27">
        <v>60091.726506019208</v>
      </c>
      <c r="AI68" s="27">
        <v>15621.560443538461</v>
      </c>
      <c r="AJ68" s="20">
        <f t="shared" si="11"/>
        <v>75713.286949557674</v>
      </c>
      <c r="AK68" s="8" t="str">
        <f t="shared" si="17"/>
        <v>Wtherm</v>
      </c>
      <c r="AL68" s="9" t="s">
        <v>7</v>
      </c>
      <c r="AM68" s="25" t="s">
        <v>80</v>
      </c>
      <c r="AN68" s="9" t="s">
        <v>7</v>
      </c>
      <c r="AO68" s="9">
        <v>110</v>
      </c>
      <c r="AP68" s="9" t="s">
        <v>7</v>
      </c>
      <c r="AQ68" s="9">
        <v>290</v>
      </c>
      <c r="AR68" s="9" t="s">
        <v>7</v>
      </c>
      <c r="AS68" s="11">
        <v>1500</v>
      </c>
      <c r="AT68" s="9" t="s">
        <v>7</v>
      </c>
      <c r="AU68" s="9">
        <v>3</v>
      </c>
      <c r="AV68" s="23" t="s">
        <v>8</v>
      </c>
      <c r="AW68" s="680">
        <v>13.846615703052528</v>
      </c>
      <c r="AX68" s="662">
        <f>INDEX('Калькулятор 24v'!$L$87:$BF$87,MATCH(AS68,'Калькулятор 24v'!$L$70:$BF$70,0))</f>
        <v>5325.0201002075519</v>
      </c>
      <c r="AY68" s="27">
        <v>60822.882896336887</v>
      </c>
      <c r="AZ68" s="27">
        <v>15621.560443538461</v>
      </c>
      <c r="BA68" s="20">
        <f t="shared" si="12"/>
        <v>76444.443339875346</v>
      </c>
      <c r="BB68" s="8" t="str">
        <f t="shared" si="18"/>
        <v>Wtherm</v>
      </c>
      <c r="BC68" s="9" t="s">
        <v>7</v>
      </c>
      <c r="BD68" s="25" t="s">
        <v>80</v>
      </c>
      <c r="BE68" s="9" t="s">
        <v>7</v>
      </c>
      <c r="BF68" s="9">
        <v>140</v>
      </c>
      <c r="BG68" s="9" t="s">
        <v>7</v>
      </c>
      <c r="BH68" s="9">
        <v>290</v>
      </c>
      <c r="BI68" s="9" t="s">
        <v>7</v>
      </c>
      <c r="BJ68" s="11">
        <v>1500</v>
      </c>
      <c r="BK68" s="9" t="s">
        <v>7</v>
      </c>
      <c r="BL68" s="9">
        <v>6</v>
      </c>
      <c r="BM68" s="24" t="s">
        <v>12</v>
      </c>
      <c r="BN68" s="680">
        <v>16.908755008197371</v>
      </c>
      <c r="BO68" s="662">
        <f>INDEX('Калькулятор 24v'!$L$93:$BF$93,MATCH(BJ68,'Калькулятор 24v'!$L$70:$BF$70,0))</f>
        <v>7318.9243778722503</v>
      </c>
      <c r="BP68" s="27">
        <v>71663.746800623776</v>
      </c>
      <c r="BQ68" s="27">
        <v>15621.560443538461</v>
      </c>
      <c r="BR68" s="20">
        <f t="shared" si="13"/>
        <v>87285.307244162235</v>
      </c>
      <c r="BS68" s="8" t="str">
        <f t="shared" si="19"/>
        <v>Wtherm</v>
      </c>
      <c r="BT68" s="9" t="s">
        <v>7</v>
      </c>
      <c r="BU68" s="25" t="s">
        <v>80</v>
      </c>
      <c r="BV68" s="9" t="s">
        <v>7</v>
      </c>
      <c r="BW68" s="9">
        <v>180</v>
      </c>
      <c r="BX68" s="9" t="s">
        <v>7</v>
      </c>
      <c r="BY68" s="9">
        <v>290</v>
      </c>
      <c r="BZ68" s="9" t="s">
        <v>7</v>
      </c>
      <c r="CA68" s="11">
        <v>1500</v>
      </c>
      <c r="CB68" s="9" t="s">
        <v>7</v>
      </c>
      <c r="CC68" s="9">
        <v>6</v>
      </c>
      <c r="CD68" s="24" t="s">
        <v>12</v>
      </c>
      <c r="CE68" s="680">
        <v>18.023311824197371</v>
      </c>
      <c r="CF68" s="662">
        <f>INDEX('Калькулятор 24v'!$L$105:$BF$105,MATCH(CA68,'Калькулятор 24v'!$L$70:$BF$70,0))</f>
        <v>8380.7372409832515</v>
      </c>
      <c r="CG68" s="27">
        <v>73110.965831259135</v>
      </c>
      <c r="CH68" s="27">
        <v>15621.560443538461</v>
      </c>
      <c r="CI68" s="20">
        <f t="shared" si="14"/>
        <v>88732.526274797594</v>
      </c>
    </row>
    <row r="69" spans="2:87" ht="16.5" thickBot="1" x14ac:dyDescent="0.3">
      <c r="B69" s="846"/>
      <c r="C69" s="8" t="str">
        <f t="shared" si="15"/>
        <v>Wtherm</v>
      </c>
      <c r="D69" s="9" t="s">
        <v>7</v>
      </c>
      <c r="E69" s="25" t="s">
        <v>80</v>
      </c>
      <c r="F69" s="9" t="s">
        <v>7</v>
      </c>
      <c r="G69" s="9">
        <v>75</v>
      </c>
      <c r="H69" s="9" t="s">
        <v>7</v>
      </c>
      <c r="I69" s="9">
        <v>290</v>
      </c>
      <c r="J69" s="9" t="s">
        <v>7</v>
      </c>
      <c r="K69" s="11">
        <v>1550</v>
      </c>
      <c r="L69" s="9" t="s">
        <v>7</v>
      </c>
      <c r="M69" s="9">
        <v>3</v>
      </c>
      <c r="N69" s="23" t="s">
        <v>8</v>
      </c>
      <c r="O69" s="680">
        <v>13.255550919092592</v>
      </c>
      <c r="P69" s="662">
        <f>INDEX('Калькулятор 24v'!$L$74:$BF$74,MATCH(K69,'Калькулятор 24v'!$L$70:$BF$70,0))</f>
        <v>3410.5406400000002</v>
      </c>
      <c r="Q69" s="27">
        <v>60948.270225584398</v>
      </c>
      <c r="R69" s="27">
        <v>16304.82786142308</v>
      </c>
      <c r="S69" s="20">
        <f t="shared" si="10"/>
        <v>77253.098087007471</v>
      </c>
      <c r="T69" s="8" t="str">
        <f t="shared" si="16"/>
        <v>Wtherm</v>
      </c>
      <c r="U69" s="9" t="s">
        <v>7</v>
      </c>
      <c r="V69" s="25" t="s">
        <v>80</v>
      </c>
      <c r="W69" s="9" t="s">
        <v>7</v>
      </c>
      <c r="X69" s="9">
        <v>90</v>
      </c>
      <c r="Y69" s="9" t="s">
        <v>7</v>
      </c>
      <c r="Z69" s="9">
        <v>290</v>
      </c>
      <c r="AA69" s="9" t="s">
        <v>7</v>
      </c>
      <c r="AB69" s="11">
        <v>1550</v>
      </c>
      <c r="AC69" s="9" t="s">
        <v>7</v>
      </c>
      <c r="AD69" s="9">
        <v>3</v>
      </c>
      <c r="AE69" s="23" t="s">
        <v>8</v>
      </c>
      <c r="AF69" s="680">
        <v>13.683023925092591</v>
      </c>
      <c r="AG69" s="662">
        <f>INDEX('Калькулятор 24v'!$L$81:$BF$81,MATCH(AB69,'Калькулятор 24v'!$L$70:$BF$70,0))</f>
        <v>4631.7842999999993</v>
      </c>
      <c r="AH69" s="27">
        <v>61485.924958685166</v>
      </c>
      <c r="AI69" s="27">
        <v>16304.82786142308</v>
      </c>
      <c r="AJ69" s="20">
        <f t="shared" si="11"/>
        <v>77790.752820108246</v>
      </c>
      <c r="AK69" s="8" t="str">
        <f t="shared" si="17"/>
        <v>Wtherm</v>
      </c>
      <c r="AL69" s="9" t="s">
        <v>7</v>
      </c>
      <c r="AM69" s="25" t="s">
        <v>80</v>
      </c>
      <c r="AN69" s="9" t="s">
        <v>7</v>
      </c>
      <c r="AO69" s="9">
        <v>110</v>
      </c>
      <c r="AP69" s="9" t="s">
        <v>7</v>
      </c>
      <c r="AQ69" s="9">
        <v>290</v>
      </c>
      <c r="AR69" s="9" t="s">
        <v>7</v>
      </c>
      <c r="AS69" s="11">
        <v>1550</v>
      </c>
      <c r="AT69" s="9" t="s">
        <v>7</v>
      </c>
      <c r="AU69" s="9">
        <v>3</v>
      </c>
      <c r="AV69" s="23" t="s">
        <v>8</v>
      </c>
      <c r="AW69" s="680">
        <v>14.252987933092593</v>
      </c>
      <c r="AX69" s="662">
        <f>INDEX('Калькулятор 24v'!$L$87:$BF$87,MATCH(AS69,'Калькулятор 24v'!$L$70:$BF$70,0))</f>
        <v>5556.5427132600544</v>
      </c>
      <c r="AY69" s="27">
        <v>62232.985436152841</v>
      </c>
      <c r="AZ69" s="27">
        <v>16304.82786142308</v>
      </c>
      <c r="BA69" s="20">
        <f t="shared" si="12"/>
        <v>78537.813297575922</v>
      </c>
      <c r="BB69" s="8" t="str">
        <f t="shared" si="18"/>
        <v>Wtherm</v>
      </c>
      <c r="BC69" s="9" t="s">
        <v>7</v>
      </c>
      <c r="BD69" s="25" t="s">
        <v>80</v>
      </c>
      <c r="BE69" s="9" t="s">
        <v>7</v>
      </c>
      <c r="BF69" s="9">
        <v>140</v>
      </c>
      <c r="BG69" s="9" t="s">
        <v>7</v>
      </c>
      <c r="BH69" s="9">
        <v>290</v>
      </c>
      <c r="BI69" s="9" t="s">
        <v>7</v>
      </c>
      <c r="BJ69" s="11">
        <v>1550</v>
      </c>
      <c r="BK69" s="9" t="s">
        <v>7</v>
      </c>
      <c r="BL69" s="9">
        <v>6</v>
      </c>
      <c r="BM69" s="24" t="s">
        <v>12</v>
      </c>
      <c r="BN69" s="680">
        <v>17.417960898600569</v>
      </c>
      <c r="BO69" s="662">
        <f>INDEX('Калькулятор 24v'!$L$93:$BF$93,MATCH(BJ69,'Калькулятор 24v'!$L$70:$BF$70,0))</f>
        <v>7637.138481258</v>
      </c>
      <c r="BP69" s="27">
        <v>73471.339628009839</v>
      </c>
      <c r="BQ69" s="27">
        <v>16304.82786142308</v>
      </c>
      <c r="BR69" s="20">
        <f t="shared" si="13"/>
        <v>89776.167489432919</v>
      </c>
      <c r="BS69" s="8" t="str">
        <f t="shared" si="19"/>
        <v>Wtherm</v>
      </c>
      <c r="BT69" s="9" t="s">
        <v>7</v>
      </c>
      <c r="BU69" s="25" t="s">
        <v>80</v>
      </c>
      <c r="BV69" s="9" t="s">
        <v>7</v>
      </c>
      <c r="BW69" s="9">
        <v>180</v>
      </c>
      <c r="BX69" s="9" t="s">
        <v>7</v>
      </c>
      <c r="BY69" s="9">
        <v>290</v>
      </c>
      <c r="BZ69" s="9" t="s">
        <v>7</v>
      </c>
      <c r="CA69" s="11">
        <v>1550</v>
      </c>
      <c r="CB69" s="9" t="s">
        <v>7</v>
      </c>
      <c r="CC69" s="9">
        <v>6</v>
      </c>
      <c r="CD69" s="24" t="s">
        <v>12</v>
      </c>
      <c r="CE69" s="680">
        <v>18.557888914600568</v>
      </c>
      <c r="CF69" s="662">
        <f>INDEX('Калькулятор 24v'!$L$105:$BF$105,MATCH(CA69,'Калькулятор 24v'!$L$70:$BF$70,0))</f>
        <v>8745.1171210260018</v>
      </c>
      <c r="CG69" s="27">
        <v>74950.366832945205</v>
      </c>
      <c r="CH69" s="27">
        <v>16304.82786142308</v>
      </c>
      <c r="CI69" s="20">
        <f t="shared" si="14"/>
        <v>91255.194694368285</v>
      </c>
    </row>
    <row r="70" spans="2:87" ht="16.5" thickBot="1" x14ac:dyDescent="0.3">
      <c r="B70" s="846"/>
      <c r="C70" s="8" t="str">
        <f t="shared" si="15"/>
        <v>Wtherm</v>
      </c>
      <c r="D70" s="12" t="s">
        <v>7</v>
      </c>
      <c r="E70" s="25" t="s">
        <v>80</v>
      </c>
      <c r="F70" s="12" t="s">
        <v>7</v>
      </c>
      <c r="G70" s="9">
        <v>75</v>
      </c>
      <c r="H70" s="12" t="s">
        <v>7</v>
      </c>
      <c r="I70" s="9">
        <v>290</v>
      </c>
      <c r="J70" s="12" t="s">
        <v>7</v>
      </c>
      <c r="K70" s="11">
        <v>1600</v>
      </c>
      <c r="L70" s="12" t="s">
        <v>7</v>
      </c>
      <c r="M70" s="9">
        <v>3</v>
      </c>
      <c r="N70" s="23" t="s">
        <v>8</v>
      </c>
      <c r="O70" s="680">
        <v>13.608615349132652</v>
      </c>
      <c r="P70" s="662">
        <f>INDEX('Калькулятор 24v'!$L$74:$BF$74,MATCH(K70,'Калькулятор 24v'!$L$70:$BF$70,0))</f>
        <v>3552.6464999999998</v>
      </c>
      <c r="Q70" s="27">
        <v>62306.632112887848</v>
      </c>
      <c r="R70" s="27">
        <v>16758.095279307694</v>
      </c>
      <c r="S70" s="20">
        <f t="shared" si="10"/>
        <v>79064.727392195549</v>
      </c>
      <c r="T70" s="8" t="str">
        <f t="shared" si="16"/>
        <v>Wtherm</v>
      </c>
      <c r="U70" s="12" t="s">
        <v>7</v>
      </c>
      <c r="V70" s="25" t="s">
        <v>80</v>
      </c>
      <c r="W70" s="12" t="s">
        <v>7</v>
      </c>
      <c r="X70" s="9">
        <v>90</v>
      </c>
      <c r="Y70" s="12" t="s">
        <v>7</v>
      </c>
      <c r="Z70" s="9">
        <v>290</v>
      </c>
      <c r="AA70" s="12" t="s">
        <v>7</v>
      </c>
      <c r="AB70" s="11">
        <v>1600</v>
      </c>
      <c r="AC70" s="12" t="s">
        <v>7</v>
      </c>
      <c r="AD70" s="9">
        <v>3</v>
      </c>
      <c r="AE70" s="23" t="s">
        <v>8</v>
      </c>
      <c r="AF70" s="680">
        <v>14.045602555132652</v>
      </c>
      <c r="AG70" s="662">
        <f>INDEX('Калькулятор 24v'!$L$81:$BF$81,MATCH(AB70,'Калькулятор 24v'!$L$70:$BF$70,0))</f>
        <v>4824.7753124999999</v>
      </c>
      <c r="AH70" s="27">
        <v>62856.214911351104</v>
      </c>
      <c r="AI70" s="27">
        <v>16758.095279307694</v>
      </c>
      <c r="AJ70" s="20">
        <f t="shared" si="11"/>
        <v>79614.310190658798</v>
      </c>
      <c r="AK70" s="8" t="str">
        <f t="shared" si="17"/>
        <v>Wtherm</v>
      </c>
      <c r="AL70" s="12" t="s">
        <v>7</v>
      </c>
      <c r="AM70" s="25" t="s">
        <v>80</v>
      </c>
      <c r="AN70" s="12" t="s">
        <v>7</v>
      </c>
      <c r="AO70" s="9">
        <v>110</v>
      </c>
      <c r="AP70" s="12" t="s">
        <v>7</v>
      </c>
      <c r="AQ70" s="9">
        <v>290</v>
      </c>
      <c r="AR70" s="12" t="s">
        <v>7</v>
      </c>
      <c r="AS70" s="11">
        <v>1600</v>
      </c>
      <c r="AT70" s="12" t="s">
        <v>7</v>
      </c>
      <c r="AU70" s="9">
        <v>3</v>
      </c>
      <c r="AV70" s="23" t="s">
        <v>8</v>
      </c>
      <c r="AW70" s="680">
        <v>14.628252163132652</v>
      </c>
      <c r="AX70" s="662">
        <f>INDEX('Калькулятор 24v'!$L$87:$BF$87,MATCH(AS70,'Калькулятор 24v'!$L$70:$BF$70,0))</f>
        <v>5788.0653263125578</v>
      </c>
      <c r="AY70" s="27">
        <v>63619.179475968791</v>
      </c>
      <c r="AZ70" s="27">
        <v>16758.095279307694</v>
      </c>
      <c r="BA70" s="20">
        <f t="shared" si="12"/>
        <v>80377.274755276478</v>
      </c>
      <c r="BB70" s="8" t="str">
        <f t="shared" si="18"/>
        <v>Wtherm</v>
      </c>
      <c r="BC70" s="12" t="s">
        <v>7</v>
      </c>
      <c r="BD70" s="25" t="s">
        <v>80</v>
      </c>
      <c r="BE70" s="12" t="s">
        <v>7</v>
      </c>
      <c r="BF70" s="9">
        <v>140</v>
      </c>
      <c r="BG70" s="12" t="s">
        <v>7</v>
      </c>
      <c r="BH70" s="9">
        <v>290</v>
      </c>
      <c r="BI70" s="12" t="s">
        <v>7</v>
      </c>
      <c r="BJ70" s="11">
        <v>1600</v>
      </c>
      <c r="BK70" s="12" t="s">
        <v>7</v>
      </c>
      <c r="BL70" s="9">
        <v>6</v>
      </c>
      <c r="BM70" s="24" t="s">
        <v>12</v>
      </c>
      <c r="BN70" s="680">
        <v>17.896058789003771</v>
      </c>
      <c r="BO70" s="662">
        <f>INDEX('Калькулятор 24v'!$L$93:$BF$93,MATCH(BJ70,'Калькулятор 24v'!$L$70:$BF$70,0))</f>
        <v>7955.3525846437515</v>
      </c>
      <c r="BP70" s="27">
        <v>75255.023955395896</v>
      </c>
      <c r="BQ70" s="27">
        <v>16758.095279307694</v>
      </c>
      <c r="BR70" s="20">
        <f t="shared" si="13"/>
        <v>92013.119234703598</v>
      </c>
      <c r="BS70" s="8" t="str">
        <f t="shared" si="19"/>
        <v>Wtherm</v>
      </c>
      <c r="BT70" s="12" t="s">
        <v>7</v>
      </c>
      <c r="BU70" s="25" t="s">
        <v>80</v>
      </c>
      <c r="BV70" s="12" t="s">
        <v>7</v>
      </c>
      <c r="BW70" s="9">
        <v>180</v>
      </c>
      <c r="BX70" s="12" t="s">
        <v>7</v>
      </c>
      <c r="BY70" s="9">
        <v>290</v>
      </c>
      <c r="BZ70" s="12" t="s">
        <v>7</v>
      </c>
      <c r="CA70" s="11">
        <v>1600</v>
      </c>
      <c r="CB70" s="12" t="s">
        <v>7</v>
      </c>
      <c r="CC70" s="9">
        <v>6</v>
      </c>
      <c r="CD70" s="24" t="s">
        <v>12</v>
      </c>
      <c r="CE70" s="680">
        <v>19.061358005003768</v>
      </c>
      <c r="CF70" s="662">
        <f>INDEX('Калькулятор 24v'!$L$105:$BF$105,MATCH(CA70,'Калькулятор 24v'!$L$70:$BF$70,0))</f>
        <v>9109.4970010687521</v>
      </c>
      <c r="CG70" s="27">
        <v>76765.859334631255</v>
      </c>
      <c r="CH70" s="27">
        <v>16758.095279307694</v>
      </c>
      <c r="CI70" s="20">
        <f t="shared" si="14"/>
        <v>93523.954613938957</v>
      </c>
    </row>
    <row r="71" spans="2:87" ht="16.5" thickBot="1" x14ac:dyDescent="0.3">
      <c r="B71" s="846"/>
      <c r="C71" s="8" t="str">
        <f t="shared" si="15"/>
        <v>Wtherm</v>
      </c>
      <c r="D71" s="9" t="s">
        <v>7</v>
      </c>
      <c r="E71" s="25" t="s">
        <v>80</v>
      </c>
      <c r="F71" s="9" t="s">
        <v>7</v>
      </c>
      <c r="G71" s="9">
        <v>75</v>
      </c>
      <c r="H71" s="9" t="s">
        <v>7</v>
      </c>
      <c r="I71" s="9">
        <v>290</v>
      </c>
      <c r="J71" s="9" t="s">
        <v>7</v>
      </c>
      <c r="K71" s="11">
        <v>1650</v>
      </c>
      <c r="L71" s="9" t="s">
        <v>7</v>
      </c>
      <c r="M71" s="9">
        <v>3</v>
      </c>
      <c r="N71" s="23" t="s">
        <v>8</v>
      </c>
      <c r="O71" s="680">
        <v>14.458679779172712</v>
      </c>
      <c r="P71" s="662">
        <f>INDEX('Калькулятор 24v'!$L$74:$BF$74,MATCH(K71,'Калькулятор 24v'!$L$70:$BF$70,0))</f>
        <v>3694.7523600000004</v>
      </c>
      <c r="Q71" s="27">
        <v>63641.085500191286</v>
      </c>
      <c r="R71" s="27">
        <v>17211.362697192311</v>
      </c>
      <c r="S71" s="20">
        <f t="shared" si="10"/>
        <v>80852.448197383594</v>
      </c>
      <c r="T71" s="8" t="str">
        <f t="shared" si="16"/>
        <v>Wtherm</v>
      </c>
      <c r="U71" s="9" t="s">
        <v>7</v>
      </c>
      <c r="V71" s="25" t="s">
        <v>80</v>
      </c>
      <c r="W71" s="9" t="s">
        <v>7</v>
      </c>
      <c r="X71" s="9">
        <v>90</v>
      </c>
      <c r="Y71" s="9" t="s">
        <v>7</v>
      </c>
      <c r="Z71" s="9">
        <v>290</v>
      </c>
      <c r="AA71" s="9" t="s">
        <v>7</v>
      </c>
      <c r="AB71" s="11">
        <v>1650</v>
      </c>
      <c r="AC71" s="9" t="s">
        <v>7</v>
      </c>
      <c r="AD71" s="9">
        <v>3</v>
      </c>
      <c r="AE71" s="23" t="s">
        <v>8</v>
      </c>
      <c r="AF71" s="680">
        <v>14.905181185172712</v>
      </c>
      <c r="AG71" s="662">
        <f>INDEX('Калькулятор 24v'!$L$81:$BF$81,MATCH(AB71,'Калькулятор 24v'!$L$70:$BF$70,0))</f>
        <v>5017.7663249999996</v>
      </c>
      <c r="AH71" s="27">
        <v>64202.596364017052</v>
      </c>
      <c r="AI71" s="27">
        <v>17211.362697192311</v>
      </c>
      <c r="AJ71" s="20">
        <f t="shared" si="11"/>
        <v>81413.95906120936</v>
      </c>
      <c r="AK71" s="8" t="str">
        <f t="shared" si="17"/>
        <v>Wtherm</v>
      </c>
      <c r="AL71" s="9" t="s">
        <v>7</v>
      </c>
      <c r="AM71" s="25" t="s">
        <v>80</v>
      </c>
      <c r="AN71" s="9" t="s">
        <v>7</v>
      </c>
      <c r="AO71" s="9">
        <v>110</v>
      </c>
      <c r="AP71" s="9" t="s">
        <v>7</v>
      </c>
      <c r="AQ71" s="9">
        <v>290</v>
      </c>
      <c r="AR71" s="9" t="s">
        <v>7</v>
      </c>
      <c r="AS71" s="11">
        <v>1650</v>
      </c>
      <c r="AT71" s="9" t="s">
        <v>7</v>
      </c>
      <c r="AU71" s="9">
        <v>3</v>
      </c>
      <c r="AV71" s="23" t="s">
        <v>8</v>
      </c>
      <c r="AW71" s="680">
        <v>15.500516393172713</v>
      </c>
      <c r="AX71" s="662">
        <f>INDEX('Калькулятор 24v'!$L$87:$BF$87,MATCH(AS71,'Калькулятор 24v'!$L$70:$BF$70,0))</f>
        <v>6019.5879393650594</v>
      </c>
      <c r="AY71" s="27">
        <v>64981.465015784735</v>
      </c>
      <c r="AZ71" s="27">
        <v>17211.362697192311</v>
      </c>
      <c r="BA71" s="20">
        <f t="shared" si="12"/>
        <v>82192.827712977043</v>
      </c>
      <c r="BB71" s="8" t="str">
        <f t="shared" si="18"/>
        <v>Wtherm</v>
      </c>
      <c r="BC71" s="9" t="s">
        <v>7</v>
      </c>
      <c r="BD71" s="25" t="s">
        <v>80</v>
      </c>
      <c r="BE71" s="9" t="s">
        <v>7</v>
      </c>
      <c r="BF71" s="9">
        <v>140</v>
      </c>
      <c r="BG71" s="9" t="s">
        <v>7</v>
      </c>
      <c r="BH71" s="9">
        <v>290</v>
      </c>
      <c r="BI71" s="9" t="s">
        <v>7</v>
      </c>
      <c r="BJ71" s="11">
        <v>1650</v>
      </c>
      <c r="BK71" s="9" t="s">
        <v>7</v>
      </c>
      <c r="BL71" s="9">
        <v>6</v>
      </c>
      <c r="BM71" s="24" t="s">
        <v>12</v>
      </c>
      <c r="BN71" s="680">
        <v>18.871156679406965</v>
      </c>
      <c r="BO71" s="662">
        <f>INDEX('Калькулятор 24v'!$L$93:$BF$93,MATCH(BJ71,'Калькулятор 24v'!$L$70:$BF$70,0))</f>
        <v>8273.5666880295012</v>
      </c>
      <c r="BP71" s="27">
        <v>77014.799782781949</v>
      </c>
      <c r="BQ71" s="27">
        <v>17211.362697192311</v>
      </c>
      <c r="BR71" s="20">
        <f t="shared" si="13"/>
        <v>94226.162479974257</v>
      </c>
      <c r="BS71" s="8" t="str">
        <f t="shared" si="19"/>
        <v>Wtherm</v>
      </c>
      <c r="BT71" s="9" t="s">
        <v>7</v>
      </c>
      <c r="BU71" s="25" t="s">
        <v>80</v>
      </c>
      <c r="BV71" s="9" t="s">
        <v>7</v>
      </c>
      <c r="BW71" s="9">
        <v>180</v>
      </c>
      <c r="BX71" s="9" t="s">
        <v>7</v>
      </c>
      <c r="BY71" s="9">
        <v>290</v>
      </c>
      <c r="BZ71" s="9" t="s">
        <v>7</v>
      </c>
      <c r="CA71" s="11">
        <v>1650</v>
      </c>
      <c r="CB71" s="9" t="s">
        <v>7</v>
      </c>
      <c r="CC71" s="9">
        <v>6</v>
      </c>
      <c r="CD71" s="24" t="s">
        <v>12</v>
      </c>
      <c r="CE71" s="680">
        <v>20.061827095406965</v>
      </c>
      <c r="CF71" s="662">
        <f>INDEX('Калькулятор 24v'!$L$105:$BF$105,MATCH(CA71,'Калькулятор 24v'!$L$70:$BF$70,0))</f>
        <v>9473.8768811115024</v>
      </c>
      <c r="CG71" s="27">
        <v>78557.443336317316</v>
      </c>
      <c r="CH71" s="27">
        <v>17211.362697192311</v>
      </c>
      <c r="CI71" s="20">
        <f t="shared" si="14"/>
        <v>95768.806033509623</v>
      </c>
    </row>
    <row r="72" spans="2:87" ht="16.5" thickBot="1" x14ac:dyDescent="0.3">
      <c r="B72" s="846"/>
      <c r="C72" s="8" t="str">
        <f t="shared" si="15"/>
        <v>Wtherm</v>
      </c>
      <c r="D72" s="9" t="s">
        <v>7</v>
      </c>
      <c r="E72" s="25" t="s">
        <v>80</v>
      </c>
      <c r="F72" s="9" t="s">
        <v>7</v>
      </c>
      <c r="G72" s="9">
        <v>75</v>
      </c>
      <c r="H72" s="9" t="s">
        <v>7</v>
      </c>
      <c r="I72" s="9">
        <v>290</v>
      </c>
      <c r="J72" s="9" t="s">
        <v>7</v>
      </c>
      <c r="K72" s="11">
        <v>1700</v>
      </c>
      <c r="L72" s="9" t="s">
        <v>7</v>
      </c>
      <c r="M72" s="9">
        <v>3</v>
      </c>
      <c r="N72" s="23" t="s">
        <v>8</v>
      </c>
      <c r="O72" s="680">
        <v>14.811744209212774</v>
      </c>
      <c r="P72" s="662">
        <f>INDEX('Калькулятор 24v'!$L$74:$BF$74,MATCH(K72,'Калькулятор 24v'!$L$70:$BF$70,0))</f>
        <v>3836.8582200000005</v>
      </c>
      <c r="Q72" s="27">
        <v>65403.454932949295</v>
      </c>
      <c r="R72" s="27">
        <v>17664.630115076925</v>
      </c>
      <c r="S72" s="20">
        <f t="shared" si="10"/>
        <v>83068.085048026216</v>
      </c>
      <c r="T72" s="8" t="str">
        <f t="shared" si="16"/>
        <v>Wtherm</v>
      </c>
      <c r="U72" s="9" t="s">
        <v>7</v>
      </c>
      <c r="V72" s="25" t="s">
        <v>80</v>
      </c>
      <c r="W72" s="9" t="s">
        <v>7</v>
      </c>
      <c r="X72" s="9">
        <v>90</v>
      </c>
      <c r="Y72" s="9" t="s">
        <v>7</v>
      </c>
      <c r="Z72" s="9">
        <v>290</v>
      </c>
      <c r="AA72" s="9" t="s">
        <v>7</v>
      </c>
      <c r="AB72" s="11">
        <v>1700</v>
      </c>
      <c r="AC72" s="9" t="s">
        <v>7</v>
      </c>
      <c r="AD72" s="9">
        <v>3</v>
      </c>
      <c r="AE72" s="23" t="s">
        <v>8</v>
      </c>
      <c r="AF72" s="680">
        <v>15.267759815212774</v>
      </c>
      <c r="AG72" s="662">
        <f>INDEX('Калькулятор 24v'!$L$81:$BF$81,MATCH(AB72,'Калькулятор 24v'!$L$70:$BF$70,0))</f>
        <v>5210.7573375000002</v>
      </c>
      <c r="AH72" s="27">
        <v>65976.893862137542</v>
      </c>
      <c r="AI72" s="27">
        <v>17664.630115076925</v>
      </c>
      <c r="AJ72" s="20">
        <f t="shared" si="11"/>
        <v>83641.523977214471</v>
      </c>
      <c r="AK72" s="8" t="str">
        <f t="shared" si="17"/>
        <v>Wtherm</v>
      </c>
      <c r="AL72" s="9" t="s">
        <v>7</v>
      </c>
      <c r="AM72" s="25" t="s">
        <v>80</v>
      </c>
      <c r="AN72" s="9" t="s">
        <v>7</v>
      </c>
      <c r="AO72" s="9">
        <v>110</v>
      </c>
      <c r="AP72" s="9" t="s">
        <v>7</v>
      </c>
      <c r="AQ72" s="9">
        <v>290</v>
      </c>
      <c r="AR72" s="9" t="s">
        <v>7</v>
      </c>
      <c r="AS72" s="11">
        <v>1700</v>
      </c>
      <c r="AT72" s="9" t="s">
        <v>7</v>
      </c>
      <c r="AU72" s="9">
        <v>3</v>
      </c>
      <c r="AV72" s="23" t="s">
        <v>8</v>
      </c>
      <c r="AW72" s="680">
        <v>15.875780623212775</v>
      </c>
      <c r="AX72" s="662">
        <f>INDEX('Калькулятор 24v'!$L$87:$BF$87,MATCH(AS72,'Калькулятор 24v'!$L$70:$BF$70,0))</f>
        <v>6251.1105524175618</v>
      </c>
      <c r="AY72" s="27">
        <v>66771.666601055244</v>
      </c>
      <c r="AZ72" s="27">
        <v>17664.630115076925</v>
      </c>
      <c r="BA72" s="20">
        <f t="shared" si="12"/>
        <v>84436.296716132172</v>
      </c>
      <c r="BB72" s="8" t="str">
        <f t="shared" si="18"/>
        <v>Wtherm</v>
      </c>
      <c r="BC72" s="9" t="s">
        <v>7</v>
      </c>
      <c r="BD72" s="25" t="s">
        <v>80</v>
      </c>
      <c r="BE72" s="9" t="s">
        <v>7</v>
      </c>
      <c r="BF72" s="9">
        <v>140</v>
      </c>
      <c r="BG72" s="9" t="s">
        <v>7</v>
      </c>
      <c r="BH72" s="9">
        <v>290</v>
      </c>
      <c r="BI72" s="9" t="s">
        <v>7</v>
      </c>
      <c r="BJ72" s="11">
        <v>1700</v>
      </c>
      <c r="BK72" s="9" t="s">
        <v>7</v>
      </c>
      <c r="BL72" s="9">
        <v>6</v>
      </c>
      <c r="BM72" s="24" t="s">
        <v>12</v>
      </c>
      <c r="BN72" s="680">
        <v>19.349254569810164</v>
      </c>
      <c r="BO72" s="662">
        <f>INDEX('Калькулятор 24v'!$L$93:$BF$93,MATCH(BJ72,'Калькулятор 24v'!$L$70:$BF$70,0))</f>
        <v>8591.7807914152509</v>
      </c>
      <c r="BP72" s="27">
        <v>79202.491655622551</v>
      </c>
      <c r="BQ72" s="27">
        <v>17664.630115076925</v>
      </c>
      <c r="BR72" s="20">
        <f t="shared" si="13"/>
        <v>96867.121770699479</v>
      </c>
      <c r="BS72" s="8" t="str">
        <f t="shared" si="19"/>
        <v>Wtherm</v>
      </c>
      <c r="BT72" s="9" t="s">
        <v>7</v>
      </c>
      <c r="BU72" s="25" t="s">
        <v>80</v>
      </c>
      <c r="BV72" s="9" t="s">
        <v>7</v>
      </c>
      <c r="BW72" s="9">
        <v>180</v>
      </c>
      <c r="BX72" s="9" t="s">
        <v>7</v>
      </c>
      <c r="BY72" s="9">
        <v>290</v>
      </c>
      <c r="BZ72" s="9" t="s">
        <v>7</v>
      </c>
      <c r="CA72" s="11">
        <v>1700</v>
      </c>
      <c r="CB72" s="9" t="s">
        <v>7</v>
      </c>
      <c r="CC72" s="9">
        <v>6</v>
      </c>
      <c r="CD72" s="24" t="s">
        <v>12</v>
      </c>
      <c r="CE72" s="680">
        <v>20.565296185810165</v>
      </c>
      <c r="CF72" s="662">
        <f>INDEX('Калькулятор 24v'!$L$105:$BF$105,MATCH(CA72,'Калькулятор 24v'!$L$70:$BF$70,0))</f>
        <v>9838.2567611542527</v>
      </c>
      <c r="CG72" s="27">
        <v>80776.943383457925</v>
      </c>
      <c r="CH72" s="27">
        <v>17664.630115076925</v>
      </c>
      <c r="CI72" s="20">
        <f t="shared" si="14"/>
        <v>98441.573498534854</v>
      </c>
    </row>
    <row r="73" spans="2:87" ht="16.5" thickBot="1" x14ac:dyDescent="0.3">
      <c r="B73" s="846"/>
      <c r="C73" s="8" t="str">
        <f t="shared" si="15"/>
        <v>Wtherm</v>
      </c>
      <c r="D73" s="9" t="s">
        <v>7</v>
      </c>
      <c r="E73" s="25" t="s">
        <v>80</v>
      </c>
      <c r="F73" s="9" t="s">
        <v>7</v>
      </c>
      <c r="G73" s="9">
        <v>75</v>
      </c>
      <c r="H73" s="9" t="s">
        <v>7</v>
      </c>
      <c r="I73" s="9">
        <v>290</v>
      </c>
      <c r="J73" s="9" t="s">
        <v>7</v>
      </c>
      <c r="K73" s="11">
        <v>1750</v>
      </c>
      <c r="L73" s="9" t="s">
        <v>7</v>
      </c>
      <c r="M73" s="9">
        <v>3</v>
      </c>
      <c r="N73" s="23" t="s">
        <v>8</v>
      </c>
      <c r="O73" s="680">
        <v>15.000916639252836</v>
      </c>
      <c r="P73" s="662">
        <f>INDEX('Калькулятор 24v'!$L$74:$BF$74,MATCH(K73,'Калькулятор 24v'!$L$70:$BF$70,0))</f>
        <v>3978.9640800000002</v>
      </c>
      <c r="Q73" s="27">
        <v>67132.694956616368</v>
      </c>
      <c r="R73" s="27">
        <v>18347.897532961539</v>
      </c>
      <c r="S73" s="20">
        <f t="shared" si="10"/>
        <v>85480.592489577903</v>
      </c>
      <c r="T73" s="8" t="str">
        <f t="shared" si="16"/>
        <v>Wtherm</v>
      </c>
      <c r="U73" s="9" t="s">
        <v>7</v>
      </c>
      <c r="V73" s="25" t="s">
        <v>80</v>
      </c>
      <c r="W73" s="9" t="s">
        <v>7</v>
      </c>
      <c r="X73" s="9">
        <v>90</v>
      </c>
      <c r="Y73" s="9" t="s">
        <v>7</v>
      </c>
      <c r="Z73" s="9">
        <v>290</v>
      </c>
      <c r="AA73" s="9" t="s">
        <v>7</v>
      </c>
      <c r="AB73" s="11">
        <v>1750</v>
      </c>
      <c r="AC73" s="9" t="s">
        <v>7</v>
      </c>
      <c r="AD73" s="9">
        <v>3</v>
      </c>
      <c r="AE73" s="23" t="s">
        <v>8</v>
      </c>
      <c r="AF73" s="680">
        <v>15.466446445252835</v>
      </c>
      <c r="AG73" s="662">
        <f>INDEX('Калькулятор 24v'!$L$81:$BF$81,MATCH(AB73,'Калькулятор 24v'!$L$70:$BF$70,0))</f>
        <v>5403.7483499999989</v>
      </c>
      <c r="AH73" s="27">
        <v>67718.061951167139</v>
      </c>
      <c r="AI73" s="27">
        <v>18347.897532961539</v>
      </c>
      <c r="AJ73" s="20">
        <f t="shared" si="11"/>
        <v>86065.959484128674</v>
      </c>
      <c r="AK73" s="8" t="str">
        <f t="shared" si="17"/>
        <v>Wtherm</v>
      </c>
      <c r="AL73" s="9" t="s">
        <v>7</v>
      </c>
      <c r="AM73" s="25" t="s">
        <v>80</v>
      </c>
      <c r="AN73" s="9" t="s">
        <v>7</v>
      </c>
      <c r="AO73" s="9">
        <v>110</v>
      </c>
      <c r="AP73" s="9" t="s">
        <v>7</v>
      </c>
      <c r="AQ73" s="9">
        <v>290</v>
      </c>
      <c r="AR73" s="9" t="s">
        <v>7</v>
      </c>
      <c r="AS73" s="11">
        <v>1750</v>
      </c>
      <c r="AT73" s="9" t="s">
        <v>7</v>
      </c>
      <c r="AU73" s="9">
        <v>3</v>
      </c>
      <c r="AV73" s="23" t="s">
        <v>8</v>
      </c>
      <c r="AW73" s="680">
        <v>16.087152853252839</v>
      </c>
      <c r="AX73" s="662">
        <f>INDEX('Калькулятор 24v'!$L$87:$BF$87,MATCH(AS73,'Калькулятор 24v'!$L$70:$BF$70,0))</f>
        <v>6482.6331654700643</v>
      </c>
      <c r="AY73" s="27">
        <v>68528.738777234816</v>
      </c>
      <c r="AZ73" s="27">
        <v>18347.897532961539</v>
      </c>
      <c r="BA73" s="20">
        <f t="shared" si="12"/>
        <v>86876.636310196351</v>
      </c>
      <c r="BB73" s="8" t="str">
        <f t="shared" si="18"/>
        <v>Wtherm</v>
      </c>
      <c r="BC73" s="9" t="s">
        <v>7</v>
      </c>
      <c r="BD73" s="25" t="s">
        <v>80</v>
      </c>
      <c r="BE73" s="9" t="s">
        <v>7</v>
      </c>
      <c r="BF73" s="9">
        <v>140</v>
      </c>
      <c r="BG73" s="9" t="s">
        <v>7</v>
      </c>
      <c r="BH73" s="9">
        <v>290</v>
      </c>
      <c r="BI73" s="9" t="s">
        <v>7</v>
      </c>
      <c r="BJ73" s="11">
        <v>1750</v>
      </c>
      <c r="BK73" s="9" t="s">
        <v>7</v>
      </c>
      <c r="BL73" s="9">
        <v>6</v>
      </c>
      <c r="BM73" s="24" t="s">
        <v>12</v>
      </c>
      <c r="BN73" s="680">
        <v>19.663460460213368</v>
      </c>
      <c r="BO73" s="662">
        <f>INDEX('Калькулятор 24v'!$L$93:$BF$93,MATCH(BJ73,'Калькулятор 24v'!$L$70:$BF$70,0))</f>
        <v>8909.9948948010006</v>
      </c>
      <c r="BP73" s="27">
        <v>81357.05411937226</v>
      </c>
      <c r="BQ73" s="27">
        <v>18347.897532961539</v>
      </c>
      <c r="BR73" s="20">
        <f t="shared" si="13"/>
        <v>99704.951652333795</v>
      </c>
      <c r="BS73" s="8" t="str">
        <f t="shared" si="19"/>
        <v>Wtherm</v>
      </c>
      <c r="BT73" s="9" t="s">
        <v>7</v>
      </c>
      <c r="BU73" s="25" t="s">
        <v>80</v>
      </c>
      <c r="BV73" s="9" t="s">
        <v>7</v>
      </c>
      <c r="BW73" s="9">
        <v>180</v>
      </c>
      <c r="BX73" s="9" t="s">
        <v>7</v>
      </c>
      <c r="BY73" s="9">
        <v>290</v>
      </c>
      <c r="BZ73" s="9" t="s">
        <v>7</v>
      </c>
      <c r="CA73" s="11">
        <v>1750</v>
      </c>
      <c r="CB73" s="9" t="s">
        <v>7</v>
      </c>
      <c r="CC73" s="9">
        <v>6</v>
      </c>
      <c r="CD73" s="24" t="s">
        <v>12</v>
      </c>
      <c r="CE73" s="680">
        <v>20.904873276213362</v>
      </c>
      <c r="CF73" s="662">
        <f>INDEX('Калькулятор 24v'!$L$105:$BF$105,MATCH(CA73,'Калькулятор 24v'!$L$70:$BF$70,0))</f>
        <v>10202.636641197003</v>
      </c>
      <c r="CG73" s="27">
        <v>82963.314021507627</v>
      </c>
      <c r="CH73" s="27">
        <v>18347.897532961539</v>
      </c>
      <c r="CI73" s="20">
        <f t="shared" si="14"/>
        <v>101311.21155446916</v>
      </c>
    </row>
    <row r="74" spans="2:87" ht="16.5" thickBot="1" x14ac:dyDescent="0.3">
      <c r="B74" s="846"/>
      <c r="C74" s="8" t="str">
        <f t="shared" si="15"/>
        <v>Wtherm</v>
      </c>
      <c r="D74" s="9" t="s">
        <v>7</v>
      </c>
      <c r="E74" s="25" t="s">
        <v>80</v>
      </c>
      <c r="F74" s="9" t="s">
        <v>7</v>
      </c>
      <c r="G74" s="9">
        <v>75</v>
      </c>
      <c r="H74" s="9" t="s">
        <v>7</v>
      </c>
      <c r="I74" s="9">
        <v>290</v>
      </c>
      <c r="J74" s="9" t="s">
        <v>7</v>
      </c>
      <c r="K74" s="11">
        <v>1800</v>
      </c>
      <c r="L74" s="9" t="s">
        <v>7</v>
      </c>
      <c r="M74" s="9">
        <v>3</v>
      </c>
      <c r="N74" s="23" t="s">
        <v>8</v>
      </c>
      <c r="O74" s="680">
        <v>15.3539810692929</v>
      </c>
      <c r="P74" s="662">
        <f>INDEX('Калькулятор 24v'!$L$74:$BF$74,MATCH(K74,'Калькулятор 24v'!$L$70:$BF$70,0))</f>
        <v>4121.0699400000003</v>
      </c>
      <c r="Q74" s="27">
        <v>68828.805571192555</v>
      </c>
      <c r="R74" s="27">
        <v>18801.164950846156</v>
      </c>
      <c r="S74" s="20">
        <f t="shared" si="10"/>
        <v>87629.970522038711</v>
      </c>
      <c r="T74" s="8" t="str">
        <f t="shared" si="16"/>
        <v>Wtherm</v>
      </c>
      <c r="U74" s="9" t="s">
        <v>7</v>
      </c>
      <c r="V74" s="25" t="s">
        <v>80</v>
      </c>
      <c r="W74" s="9" t="s">
        <v>7</v>
      </c>
      <c r="X74" s="9">
        <v>90</v>
      </c>
      <c r="Y74" s="9" t="s">
        <v>7</v>
      </c>
      <c r="Z74" s="9">
        <v>290</v>
      </c>
      <c r="AA74" s="9" t="s">
        <v>7</v>
      </c>
      <c r="AB74" s="11">
        <v>1800</v>
      </c>
      <c r="AC74" s="9" t="s">
        <v>7</v>
      </c>
      <c r="AD74" s="9">
        <v>3</v>
      </c>
      <c r="AE74" s="23" t="s">
        <v>8</v>
      </c>
      <c r="AF74" s="680">
        <v>15.829025075292897</v>
      </c>
      <c r="AG74" s="662">
        <f>INDEX('Калькулятор 24v'!$L$81:$BF$81,MATCH(AB74,'Калькулятор 24v'!$L$70:$BF$70,0))</f>
        <v>5596.7393624999986</v>
      </c>
      <c r="AH74" s="27">
        <v>69426.100631105815</v>
      </c>
      <c r="AI74" s="27">
        <v>18801.164950846156</v>
      </c>
      <c r="AJ74" s="20">
        <f t="shared" si="11"/>
        <v>88227.265581951971</v>
      </c>
      <c r="AK74" s="8" t="str">
        <f t="shared" si="17"/>
        <v>Wtherm</v>
      </c>
      <c r="AL74" s="9" t="s">
        <v>7</v>
      </c>
      <c r="AM74" s="25" t="s">
        <v>80</v>
      </c>
      <c r="AN74" s="9" t="s">
        <v>7</v>
      </c>
      <c r="AO74" s="9">
        <v>110</v>
      </c>
      <c r="AP74" s="9" t="s">
        <v>7</v>
      </c>
      <c r="AQ74" s="9">
        <v>290</v>
      </c>
      <c r="AR74" s="9" t="s">
        <v>7</v>
      </c>
      <c r="AS74" s="11">
        <v>1800</v>
      </c>
      <c r="AT74" s="9" t="s">
        <v>7</v>
      </c>
      <c r="AU74" s="9">
        <v>3</v>
      </c>
      <c r="AV74" s="23" t="s">
        <v>8</v>
      </c>
      <c r="AW74" s="680">
        <v>16.462417083292898</v>
      </c>
      <c r="AX74" s="662">
        <f>INDEX('Калькулятор 24v'!$L$87:$BF$87,MATCH(AS74,'Калькулятор 24v'!$L$70:$BF$70,0))</f>
        <v>6714.1557785225659</v>
      </c>
      <c r="AY74" s="27">
        <v>70252.681544323495</v>
      </c>
      <c r="AZ74" s="27">
        <v>18801.164950846156</v>
      </c>
      <c r="BA74" s="20">
        <f t="shared" si="12"/>
        <v>89053.846495169651</v>
      </c>
      <c r="BB74" s="8" t="str">
        <f t="shared" si="18"/>
        <v>Wtherm</v>
      </c>
      <c r="BC74" s="9" t="s">
        <v>7</v>
      </c>
      <c r="BD74" s="25" t="s">
        <v>80</v>
      </c>
      <c r="BE74" s="9" t="s">
        <v>7</v>
      </c>
      <c r="BF74" s="9">
        <v>140</v>
      </c>
      <c r="BG74" s="9" t="s">
        <v>7</v>
      </c>
      <c r="BH74" s="9">
        <v>290</v>
      </c>
      <c r="BI74" s="9" t="s">
        <v>7</v>
      </c>
      <c r="BJ74" s="11">
        <v>1800</v>
      </c>
      <c r="BK74" s="9" t="s">
        <v>7</v>
      </c>
      <c r="BL74" s="9">
        <v>6</v>
      </c>
      <c r="BM74" s="24" t="s">
        <v>12</v>
      </c>
      <c r="BN74" s="680">
        <v>20.141558350616563</v>
      </c>
      <c r="BO74" s="662">
        <f>INDEX('Калькулятор 24v'!$L$93:$BF$93,MATCH(BJ74,'Калькулятор 24v'!$L$70:$BF$70,0))</f>
        <v>9228.2089981867503</v>
      </c>
      <c r="BP74" s="27">
        <v>83478.487174031048</v>
      </c>
      <c r="BQ74" s="27">
        <v>18801.164950846156</v>
      </c>
      <c r="BR74" s="20">
        <f t="shared" si="13"/>
        <v>102279.6521248772</v>
      </c>
      <c r="BS74" s="8" t="str">
        <f t="shared" si="19"/>
        <v>Wtherm</v>
      </c>
      <c r="BT74" s="9" t="s">
        <v>7</v>
      </c>
      <c r="BU74" s="25" t="s">
        <v>80</v>
      </c>
      <c r="BV74" s="9" t="s">
        <v>7</v>
      </c>
      <c r="BW74" s="9">
        <v>180</v>
      </c>
      <c r="BX74" s="9" t="s">
        <v>7</v>
      </c>
      <c r="BY74" s="9">
        <v>290</v>
      </c>
      <c r="BZ74" s="9" t="s">
        <v>7</v>
      </c>
      <c r="CA74" s="11">
        <v>1800</v>
      </c>
      <c r="CB74" s="9" t="s">
        <v>7</v>
      </c>
      <c r="CC74" s="9">
        <v>6</v>
      </c>
      <c r="CD74" s="24" t="s">
        <v>12</v>
      </c>
      <c r="CE74" s="680">
        <v>21.408342366616562</v>
      </c>
      <c r="CF74" s="662">
        <f>INDEX('Калькулятор 24v'!$L$105:$BF$105,MATCH(CA74,'Калькулятор 24v'!$L$70:$BF$70,0))</f>
        <v>10567.016521239751</v>
      </c>
      <c r="CG74" s="27">
        <v>85116.555250466423</v>
      </c>
      <c r="CH74" s="27">
        <v>18801.164950846156</v>
      </c>
      <c r="CI74" s="20">
        <f t="shared" si="14"/>
        <v>103917.72020131258</v>
      </c>
    </row>
    <row r="75" spans="2:87" ht="16.5" thickBot="1" x14ac:dyDescent="0.3">
      <c r="B75" s="846"/>
      <c r="C75" s="8" t="str">
        <f t="shared" si="15"/>
        <v>Wtherm</v>
      </c>
      <c r="D75" s="9" t="s">
        <v>7</v>
      </c>
      <c r="E75" s="25" t="s">
        <v>80</v>
      </c>
      <c r="F75" s="9" t="s">
        <v>7</v>
      </c>
      <c r="G75" s="9">
        <v>75</v>
      </c>
      <c r="H75" s="9" t="s">
        <v>7</v>
      </c>
      <c r="I75" s="9">
        <v>290</v>
      </c>
      <c r="J75" s="9" t="s">
        <v>7</v>
      </c>
      <c r="K75" s="11">
        <v>1850</v>
      </c>
      <c r="L75" s="9" t="s">
        <v>7</v>
      </c>
      <c r="M75" s="9">
        <v>3</v>
      </c>
      <c r="N75" s="23" t="s">
        <v>8</v>
      </c>
      <c r="O75" s="680">
        <v>15.707045499332956</v>
      </c>
      <c r="P75" s="662">
        <f>INDEX('Калькулятор 24v'!$L$74:$BF$74,MATCH(K75,'Калькулятор 24v'!$L$70:$BF$70,0))</f>
        <v>4263.1758</v>
      </c>
      <c r="Q75" s="27">
        <v>70491.786776677822</v>
      </c>
      <c r="R75" s="27">
        <v>19254.432368730777</v>
      </c>
      <c r="S75" s="20">
        <f t="shared" si="10"/>
        <v>89746.219145408599</v>
      </c>
      <c r="T75" s="8" t="str">
        <f t="shared" si="16"/>
        <v>Wtherm</v>
      </c>
      <c r="U75" s="9" t="s">
        <v>7</v>
      </c>
      <c r="V75" s="25" t="s">
        <v>80</v>
      </c>
      <c r="W75" s="9" t="s">
        <v>7</v>
      </c>
      <c r="X75" s="9">
        <v>90</v>
      </c>
      <c r="Y75" s="9" t="s">
        <v>7</v>
      </c>
      <c r="Z75" s="9">
        <v>290</v>
      </c>
      <c r="AA75" s="9" t="s">
        <v>7</v>
      </c>
      <c r="AB75" s="11">
        <v>1850</v>
      </c>
      <c r="AC75" s="9" t="s">
        <v>7</v>
      </c>
      <c r="AD75" s="9">
        <v>3</v>
      </c>
      <c r="AE75" s="23" t="s">
        <v>8</v>
      </c>
      <c r="AF75" s="680">
        <v>16.191603705332955</v>
      </c>
      <c r="AG75" s="662">
        <f>INDEX('Калькулятор 24v'!$L$81:$BF$81,MATCH(AB75,'Калькулятор 24v'!$L$70:$BF$70,0))</f>
        <v>5789.7303749999992</v>
      </c>
      <c r="AH75" s="27">
        <v>71101.009901953585</v>
      </c>
      <c r="AI75" s="27">
        <v>19254.432368730777</v>
      </c>
      <c r="AJ75" s="20">
        <f t="shared" si="11"/>
        <v>90355.442270684362</v>
      </c>
      <c r="AK75" s="8" t="str">
        <f t="shared" si="17"/>
        <v>Wtherm</v>
      </c>
      <c r="AL75" s="9" t="s">
        <v>7</v>
      </c>
      <c r="AM75" s="25" t="s">
        <v>80</v>
      </c>
      <c r="AN75" s="9" t="s">
        <v>7</v>
      </c>
      <c r="AO75" s="9">
        <v>110</v>
      </c>
      <c r="AP75" s="9" t="s">
        <v>7</v>
      </c>
      <c r="AQ75" s="9">
        <v>290</v>
      </c>
      <c r="AR75" s="9" t="s">
        <v>7</v>
      </c>
      <c r="AS75" s="11">
        <v>1850</v>
      </c>
      <c r="AT75" s="9" t="s">
        <v>7</v>
      </c>
      <c r="AU75" s="9">
        <v>3</v>
      </c>
      <c r="AV75" s="23" t="s">
        <v>8</v>
      </c>
      <c r="AW75" s="680">
        <v>16.837681313332958</v>
      </c>
      <c r="AX75" s="662">
        <f>INDEX('Калькулятор 24v'!$L$87:$BF$87,MATCH(AS75,'Калькулятор 24v'!$L$70:$BF$70,0))</f>
        <v>6945.6783915750684</v>
      </c>
      <c r="AY75" s="27">
        <v>71943.494902321254</v>
      </c>
      <c r="AZ75" s="27">
        <v>19254.432368730777</v>
      </c>
      <c r="BA75" s="20">
        <f t="shared" si="12"/>
        <v>91197.927271052031</v>
      </c>
      <c r="BB75" s="8" t="str">
        <f t="shared" si="18"/>
        <v>Wtherm</v>
      </c>
      <c r="BC75" s="9" t="s">
        <v>7</v>
      </c>
      <c r="BD75" s="25" t="s">
        <v>80</v>
      </c>
      <c r="BE75" s="9" t="s">
        <v>7</v>
      </c>
      <c r="BF75" s="9">
        <v>140</v>
      </c>
      <c r="BG75" s="9" t="s">
        <v>7</v>
      </c>
      <c r="BH75" s="9">
        <v>290</v>
      </c>
      <c r="BI75" s="9" t="s">
        <v>7</v>
      </c>
      <c r="BJ75" s="11">
        <v>1850</v>
      </c>
      <c r="BK75" s="9" t="s">
        <v>7</v>
      </c>
      <c r="BL75" s="9">
        <v>6</v>
      </c>
      <c r="BM75" s="24" t="s">
        <v>12</v>
      </c>
      <c r="BN75" s="680">
        <v>20.619656241019761</v>
      </c>
      <c r="BO75" s="662">
        <f>INDEX('Калькулятор 24v'!$L$93:$BF$93,MATCH(BJ75,'Калькулятор 24v'!$L$70:$BF$70,0))</f>
        <v>9546.4231015724999</v>
      </c>
      <c r="BP75" s="27">
        <v>85566.790819598929</v>
      </c>
      <c r="BQ75" s="27">
        <v>19254.432368730777</v>
      </c>
      <c r="BR75" s="20">
        <f t="shared" si="13"/>
        <v>104821.22318832971</v>
      </c>
      <c r="BS75" s="8" t="str">
        <f t="shared" si="19"/>
        <v>Wtherm</v>
      </c>
      <c r="BT75" s="9" t="s">
        <v>7</v>
      </c>
      <c r="BU75" s="25" t="s">
        <v>80</v>
      </c>
      <c r="BV75" s="9" t="s">
        <v>7</v>
      </c>
      <c r="BW75" s="9">
        <v>180</v>
      </c>
      <c r="BX75" s="9" t="s">
        <v>7</v>
      </c>
      <c r="BY75" s="9">
        <v>290</v>
      </c>
      <c r="BZ75" s="9" t="s">
        <v>7</v>
      </c>
      <c r="CA75" s="11">
        <v>1850</v>
      </c>
      <c r="CB75" s="9" t="s">
        <v>7</v>
      </c>
      <c r="CC75" s="9">
        <v>6</v>
      </c>
      <c r="CD75" s="24" t="s">
        <v>12</v>
      </c>
      <c r="CE75" s="680">
        <v>21.911811457019759</v>
      </c>
      <c r="CF75" s="662">
        <f>INDEX('Калькулятор 24v'!$L$105:$BF$105,MATCH(CA75,'Калькулятор 24v'!$L$70:$BF$70,0))</f>
        <v>10931.396401282502</v>
      </c>
      <c r="CG75" s="27">
        <v>87236.667070334282</v>
      </c>
      <c r="CH75" s="27">
        <v>19254.432368730777</v>
      </c>
      <c r="CI75" s="20">
        <f t="shared" si="14"/>
        <v>106491.09943906506</v>
      </c>
    </row>
    <row r="76" spans="2:87" ht="16.5" thickBot="1" x14ac:dyDescent="0.3">
      <c r="B76" s="846"/>
      <c r="C76" s="8" t="str">
        <f t="shared" si="15"/>
        <v>Wtherm</v>
      </c>
      <c r="D76" s="9" t="s">
        <v>7</v>
      </c>
      <c r="E76" s="25" t="s">
        <v>80</v>
      </c>
      <c r="F76" s="9" t="s">
        <v>7</v>
      </c>
      <c r="G76" s="9">
        <v>75</v>
      </c>
      <c r="H76" s="9" t="s">
        <v>7</v>
      </c>
      <c r="I76" s="9">
        <v>290</v>
      </c>
      <c r="J76" s="9" t="s">
        <v>7</v>
      </c>
      <c r="K76" s="11">
        <v>1900</v>
      </c>
      <c r="L76" s="9" t="s">
        <v>7</v>
      </c>
      <c r="M76" s="9">
        <v>3</v>
      </c>
      <c r="N76" s="23" t="s">
        <v>8</v>
      </c>
      <c r="O76" s="680">
        <v>16.06010992937302</v>
      </c>
      <c r="P76" s="662">
        <f>INDEX('Калькулятор 24v'!$L$74:$BF$74,MATCH(K76,'Калькулятор 24v'!$L$70:$BF$70,0))</f>
        <v>4405.2816600000006</v>
      </c>
      <c r="Q76" s="27">
        <v>72121.638573072181</v>
      </c>
      <c r="R76" s="27">
        <v>19707.699786615383</v>
      </c>
      <c r="S76" s="20">
        <f t="shared" si="10"/>
        <v>91829.338359687565</v>
      </c>
      <c r="T76" s="8" t="str">
        <f t="shared" si="16"/>
        <v>Wtherm</v>
      </c>
      <c r="U76" s="9" t="s">
        <v>7</v>
      </c>
      <c r="V76" s="25" t="s">
        <v>80</v>
      </c>
      <c r="W76" s="9" t="s">
        <v>7</v>
      </c>
      <c r="X76" s="9">
        <v>90</v>
      </c>
      <c r="Y76" s="9" t="s">
        <v>7</v>
      </c>
      <c r="Z76" s="9">
        <v>290</v>
      </c>
      <c r="AA76" s="9" t="s">
        <v>7</v>
      </c>
      <c r="AB76" s="11">
        <v>1900</v>
      </c>
      <c r="AC76" s="9" t="s">
        <v>7</v>
      </c>
      <c r="AD76" s="9">
        <v>3</v>
      </c>
      <c r="AE76" s="23" t="s">
        <v>8</v>
      </c>
      <c r="AF76" s="680">
        <v>16.554182335373021</v>
      </c>
      <c r="AG76" s="662">
        <f>INDEX('Калькулятор 24v'!$L$81:$BF$81,MATCH(AB76,'Калькулятор 24v'!$L$70:$BF$70,0))</f>
        <v>5982.7213874999998</v>
      </c>
      <c r="AH76" s="27">
        <v>72742.789763710432</v>
      </c>
      <c r="AI76" s="27">
        <v>19707.699786615383</v>
      </c>
      <c r="AJ76" s="20">
        <f t="shared" si="11"/>
        <v>92450.489550325816</v>
      </c>
      <c r="AK76" s="8" t="str">
        <f t="shared" si="17"/>
        <v>Wtherm</v>
      </c>
      <c r="AL76" s="9" t="s">
        <v>7</v>
      </c>
      <c r="AM76" s="25" t="s">
        <v>80</v>
      </c>
      <c r="AN76" s="9" t="s">
        <v>7</v>
      </c>
      <c r="AO76" s="9">
        <v>110</v>
      </c>
      <c r="AP76" s="9" t="s">
        <v>7</v>
      </c>
      <c r="AQ76" s="9">
        <v>290</v>
      </c>
      <c r="AR76" s="9" t="s">
        <v>7</v>
      </c>
      <c r="AS76" s="11">
        <v>1900</v>
      </c>
      <c r="AT76" s="9" t="s">
        <v>7</v>
      </c>
      <c r="AU76" s="9">
        <v>3</v>
      </c>
      <c r="AV76" s="23" t="s">
        <v>8</v>
      </c>
      <c r="AW76" s="680">
        <v>17.212945543373021</v>
      </c>
      <c r="AX76" s="662">
        <f>INDEX('Калькулятор 24v'!$L$87:$BF$87,MATCH(AS76,'Калькулятор 24v'!$L$70:$BF$70,0))</f>
        <v>7177.2010046275718</v>
      </c>
      <c r="AY76" s="27">
        <v>73601.17885122812</v>
      </c>
      <c r="AZ76" s="27">
        <v>19707.699786615383</v>
      </c>
      <c r="BA76" s="20">
        <f t="shared" si="12"/>
        <v>93308.878637843503</v>
      </c>
      <c r="BB76" s="8" t="str">
        <f t="shared" si="18"/>
        <v>Wtherm</v>
      </c>
      <c r="BC76" s="9" t="s">
        <v>7</v>
      </c>
      <c r="BD76" s="25" t="s">
        <v>80</v>
      </c>
      <c r="BE76" s="9" t="s">
        <v>7</v>
      </c>
      <c r="BF76" s="9">
        <v>140</v>
      </c>
      <c r="BG76" s="9" t="s">
        <v>7</v>
      </c>
      <c r="BH76" s="9">
        <v>290</v>
      </c>
      <c r="BI76" s="9" t="s">
        <v>7</v>
      </c>
      <c r="BJ76" s="11">
        <v>1900</v>
      </c>
      <c r="BK76" s="9" t="s">
        <v>7</v>
      </c>
      <c r="BL76" s="9">
        <v>6</v>
      </c>
      <c r="BM76" s="24" t="s">
        <v>12</v>
      </c>
      <c r="BN76" s="680">
        <v>21.097754131422963</v>
      </c>
      <c r="BO76" s="662">
        <f>INDEX('Калькулятор 24v'!$L$93:$BF$93,MATCH(BJ76,'Калькулятор 24v'!$L$70:$BF$70,0))</f>
        <v>9864.6372049582515</v>
      </c>
      <c r="BP76" s="27">
        <v>87621.965056075889</v>
      </c>
      <c r="BQ76" s="27">
        <v>19707.699786615383</v>
      </c>
      <c r="BR76" s="20">
        <f t="shared" si="13"/>
        <v>107329.66484269127</v>
      </c>
      <c r="BS76" s="8" t="str">
        <f t="shared" si="19"/>
        <v>Wtherm</v>
      </c>
      <c r="BT76" s="9" t="s">
        <v>7</v>
      </c>
      <c r="BU76" s="25" t="s">
        <v>80</v>
      </c>
      <c r="BV76" s="9" t="s">
        <v>7</v>
      </c>
      <c r="BW76" s="9">
        <v>180</v>
      </c>
      <c r="BX76" s="9" t="s">
        <v>7</v>
      </c>
      <c r="BY76" s="9">
        <v>290</v>
      </c>
      <c r="BZ76" s="9" t="s">
        <v>7</v>
      </c>
      <c r="CA76" s="11">
        <v>1900</v>
      </c>
      <c r="CB76" s="9" t="s">
        <v>7</v>
      </c>
      <c r="CC76" s="9">
        <v>6</v>
      </c>
      <c r="CD76" s="24" t="s">
        <v>12</v>
      </c>
      <c r="CE76" s="680">
        <v>22.415280547422963</v>
      </c>
      <c r="CF76" s="662">
        <f>INDEX('Калькулятор 24v'!$L$105:$BF$105,MATCH(CA76,'Калькулятор 24v'!$L$70:$BF$70,0))</f>
        <v>11295.776281325252</v>
      </c>
      <c r="CG76" s="27">
        <v>89323.649481111264</v>
      </c>
      <c r="CH76" s="27">
        <v>19707.699786615383</v>
      </c>
      <c r="CI76" s="20">
        <f t="shared" si="14"/>
        <v>109031.34926772665</v>
      </c>
    </row>
    <row r="77" spans="2:87" ht="16.5" thickBot="1" x14ac:dyDescent="0.3">
      <c r="B77" s="846"/>
      <c r="C77" s="8" t="str">
        <f t="shared" si="15"/>
        <v>Wtherm</v>
      </c>
      <c r="D77" s="9" t="s">
        <v>7</v>
      </c>
      <c r="E77" s="25" t="s">
        <v>80</v>
      </c>
      <c r="F77" s="9" t="s">
        <v>7</v>
      </c>
      <c r="G77" s="9">
        <v>75</v>
      </c>
      <c r="H77" s="9" t="s">
        <v>7</v>
      </c>
      <c r="I77" s="9">
        <v>290</v>
      </c>
      <c r="J77" s="9" t="s">
        <v>7</v>
      </c>
      <c r="K77" s="11">
        <v>1950</v>
      </c>
      <c r="L77" s="9" t="s">
        <v>7</v>
      </c>
      <c r="M77" s="9">
        <v>3</v>
      </c>
      <c r="N77" s="23" t="s">
        <v>8</v>
      </c>
      <c r="O77" s="680">
        <v>16.44428235941308</v>
      </c>
      <c r="P77" s="662">
        <f>INDEX('Калькулятор 24v'!$L$74:$BF$74,MATCH(K77,'Калькулятор 24v'!$L$70:$BF$70,0))</f>
        <v>4547.3875200000002</v>
      </c>
      <c r="Q77" s="27">
        <v>73718.360960375634</v>
      </c>
      <c r="R77" s="27">
        <v>20390.967204500004</v>
      </c>
      <c r="S77" s="20">
        <f t="shared" si="10"/>
        <v>94109.328164875638</v>
      </c>
      <c r="T77" s="8" t="str">
        <f t="shared" si="16"/>
        <v>Wtherm</v>
      </c>
      <c r="U77" s="9" t="s">
        <v>7</v>
      </c>
      <c r="V77" s="25" t="s">
        <v>80</v>
      </c>
      <c r="W77" s="9" t="s">
        <v>7</v>
      </c>
      <c r="X77" s="9">
        <v>90</v>
      </c>
      <c r="Y77" s="9" t="s">
        <v>7</v>
      </c>
      <c r="Z77" s="9">
        <v>290</v>
      </c>
      <c r="AA77" s="9" t="s">
        <v>7</v>
      </c>
      <c r="AB77" s="11">
        <v>1950</v>
      </c>
      <c r="AC77" s="9" t="s">
        <v>7</v>
      </c>
      <c r="AD77" s="9">
        <v>3</v>
      </c>
      <c r="AE77" s="23" t="s">
        <v>8</v>
      </c>
      <c r="AF77" s="680">
        <v>16.947868965413079</v>
      </c>
      <c r="AG77" s="662">
        <f>INDEX('Калькулятор 24v'!$L$81:$BF$81,MATCH(AB77,'Калькулятор 24v'!$L$70:$BF$70,0))</f>
        <v>6175.7124000000003</v>
      </c>
      <c r="AH77" s="27">
        <v>74351.440216376388</v>
      </c>
      <c r="AI77" s="27">
        <v>20390.967204500004</v>
      </c>
      <c r="AJ77" s="20">
        <f t="shared" si="11"/>
        <v>94742.407420876392</v>
      </c>
      <c r="AK77" s="8" t="str">
        <f t="shared" si="17"/>
        <v>Wtherm</v>
      </c>
      <c r="AL77" s="9" t="s">
        <v>7</v>
      </c>
      <c r="AM77" s="25" t="s">
        <v>80</v>
      </c>
      <c r="AN77" s="9" t="s">
        <v>7</v>
      </c>
      <c r="AO77" s="9">
        <v>110</v>
      </c>
      <c r="AP77" s="9" t="s">
        <v>7</v>
      </c>
      <c r="AQ77" s="9">
        <v>290</v>
      </c>
      <c r="AR77" s="9" t="s">
        <v>7</v>
      </c>
      <c r="AS77" s="11">
        <v>1950</v>
      </c>
      <c r="AT77" s="9" t="s">
        <v>7</v>
      </c>
      <c r="AU77" s="9">
        <v>3</v>
      </c>
      <c r="AV77" s="23" t="s">
        <v>8</v>
      </c>
      <c r="AW77" s="680">
        <v>17.61931777341308</v>
      </c>
      <c r="AX77" s="662">
        <f>INDEX('Калькулятор 24v'!$L$87:$BF$87,MATCH(AS77,'Калькулятор 24v'!$L$70:$BF$70,0))</f>
        <v>7408.7236176800734</v>
      </c>
      <c r="AY77" s="27">
        <v>75225.733391044065</v>
      </c>
      <c r="AZ77" s="27">
        <v>20390.967204500004</v>
      </c>
      <c r="BA77" s="20">
        <f t="shared" si="12"/>
        <v>95616.700595544069</v>
      </c>
      <c r="BB77" s="8" t="str">
        <f t="shared" si="18"/>
        <v>Wtherm</v>
      </c>
      <c r="BC77" s="9" t="s">
        <v>7</v>
      </c>
      <c r="BD77" s="25" t="s">
        <v>80</v>
      </c>
      <c r="BE77" s="9" t="s">
        <v>7</v>
      </c>
      <c r="BF77" s="9">
        <v>140</v>
      </c>
      <c r="BG77" s="9" t="s">
        <v>7</v>
      </c>
      <c r="BH77" s="9">
        <v>290</v>
      </c>
      <c r="BI77" s="9" t="s">
        <v>7</v>
      </c>
      <c r="BJ77" s="11">
        <v>1950</v>
      </c>
      <c r="BK77" s="9" t="s">
        <v>7</v>
      </c>
      <c r="BL77" s="9">
        <v>6</v>
      </c>
      <c r="BM77" s="24" t="s">
        <v>12</v>
      </c>
      <c r="BN77" s="680">
        <v>21.606960021826158</v>
      </c>
      <c r="BO77" s="662">
        <f>INDEX('Калькулятор 24v'!$L$93:$BF$93,MATCH(BJ77,'Калькулятор 24v'!$L$70:$BF$70,0))</f>
        <v>10182.851308344001</v>
      </c>
      <c r="BP77" s="27">
        <v>89644.009883461957</v>
      </c>
      <c r="BQ77" s="27">
        <v>20390.967204500004</v>
      </c>
      <c r="BR77" s="20">
        <f t="shared" si="13"/>
        <v>110034.97708796196</v>
      </c>
      <c r="BS77" s="8" t="str">
        <f t="shared" si="19"/>
        <v>Wtherm</v>
      </c>
      <c r="BT77" s="9" t="s">
        <v>7</v>
      </c>
      <c r="BU77" s="25" t="s">
        <v>80</v>
      </c>
      <c r="BV77" s="9" t="s">
        <v>7</v>
      </c>
      <c r="BW77" s="9">
        <v>180</v>
      </c>
      <c r="BX77" s="9" t="s">
        <v>7</v>
      </c>
      <c r="BY77" s="9">
        <v>290</v>
      </c>
      <c r="BZ77" s="9" t="s">
        <v>7</v>
      </c>
      <c r="CA77" s="11">
        <v>1950</v>
      </c>
      <c r="CB77" s="9" t="s">
        <v>7</v>
      </c>
      <c r="CC77" s="9">
        <v>6</v>
      </c>
      <c r="CD77" s="24" t="s">
        <v>12</v>
      </c>
      <c r="CE77" s="680">
        <v>22.949857637826156</v>
      </c>
      <c r="CF77" s="662">
        <f>INDEX('Калькулятор 24v'!$L$105:$BF$105,MATCH(CA77,'Калькулятор 24v'!$L$70:$BF$70,0))</f>
        <v>11660.156161368002</v>
      </c>
      <c r="CG77" s="27">
        <v>91377.50248279731</v>
      </c>
      <c r="CH77" s="27">
        <v>20390.967204500004</v>
      </c>
      <c r="CI77" s="20">
        <f t="shared" si="14"/>
        <v>111768.46968729731</v>
      </c>
    </row>
    <row r="78" spans="2:87" ht="16.5" thickBot="1" x14ac:dyDescent="0.3">
      <c r="B78" s="846"/>
      <c r="C78" s="8" t="str">
        <f t="shared" si="15"/>
        <v>Wtherm</v>
      </c>
      <c r="D78" s="9" t="s">
        <v>7</v>
      </c>
      <c r="E78" s="25" t="s">
        <v>80</v>
      </c>
      <c r="F78" s="9" t="s">
        <v>7</v>
      </c>
      <c r="G78" s="9">
        <v>75</v>
      </c>
      <c r="H78" s="9" t="s">
        <v>7</v>
      </c>
      <c r="I78" s="9">
        <v>290</v>
      </c>
      <c r="J78" s="9" t="s">
        <v>7</v>
      </c>
      <c r="K78" s="11">
        <v>2000</v>
      </c>
      <c r="L78" s="9" t="s">
        <v>7</v>
      </c>
      <c r="M78" s="9">
        <v>3</v>
      </c>
      <c r="N78" s="23" t="s">
        <v>8</v>
      </c>
      <c r="O78" s="680">
        <v>17.342250786453143</v>
      </c>
      <c r="P78" s="662">
        <f>INDEX('Калькулятор 24v'!$L$74:$BF$74,MATCH(K78,'Калькулятор 24v'!$L$70:$BF$70,0))</f>
        <v>4689.4933799999999</v>
      </c>
      <c r="Q78" s="27">
        <v>75312.280818588159</v>
      </c>
      <c r="R78" s="27">
        <v>20844.234622384618</v>
      </c>
      <c r="S78" s="20">
        <f t="shared" si="10"/>
        <v>96156.515440972784</v>
      </c>
      <c r="T78" s="8" t="str">
        <f t="shared" si="16"/>
        <v>Wtherm</v>
      </c>
      <c r="U78" s="9" t="s">
        <v>7</v>
      </c>
      <c r="V78" s="25" t="s">
        <v>80</v>
      </c>
      <c r="W78" s="9" t="s">
        <v>7</v>
      </c>
      <c r="X78" s="9">
        <v>90</v>
      </c>
      <c r="Y78" s="9" t="s">
        <v>7</v>
      </c>
      <c r="Z78" s="9">
        <v>290</v>
      </c>
      <c r="AA78" s="9" t="s">
        <v>7</v>
      </c>
      <c r="AB78" s="11">
        <v>2000</v>
      </c>
      <c r="AC78" s="9" t="s">
        <v>7</v>
      </c>
      <c r="AD78" s="9">
        <v>3</v>
      </c>
      <c r="AE78" s="23" t="s">
        <v>8</v>
      </c>
      <c r="AF78" s="680">
        <v>17.85535159245314</v>
      </c>
      <c r="AG78" s="662">
        <f>INDEX('Калькулятор 24v'!$L$81:$BF$81,MATCH(AB78,'Калькулятор 24v'!$L$70:$BF$70,0))</f>
        <v>6368.7034124999991</v>
      </c>
      <c r="AH78" s="27">
        <v>75957.648319951419</v>
      </c>
      <c r="AI78" s="27">
        <v>20844.234622384618</v>
      </c>
      <c r="AJ78" s="20">
        <f t="shared" si="11"/>
        <v>96801.882942336029</v>
      </c>
      <c r="AK78" s="8" t="str">
        <f t="shared" si="17"/>
        <v>Wtherm</v>
      </c>
      <c r="AL78" s="9" t="s">
        <v>7</v>
      </c>
      <c r="AM78" s="25" t="s">
        <v>80</v>
      </c>
      <c r="AN78" s="9" t="s">
        <v>7</v>
      </c>
      <c r="AO78" s="9">
        <v>110</v>
      </c>
      <c r="AP78" s="9" t="s">
        <v>7</v>
      </c>
      <c r="AQ78" s="9">
        <v>290</v>
      </c>
      <c r="AR78" s="9" t="s">
        <v>7</v>
      </c>
      <c r="AS78" s="11">
        <v>2000</v>
      </c>
      <c r="AT78" s="9" t="s">
        <v>7</v>
      </c>
      <c r="AU78" s="9">
        <v>3</v>
      </c>
      <c r="AV78" s="23" t="s">
        <v>8</v>
      </c>
      <c r="AW78" s="680">
        <v>18.539486000453142</v>
      </c>
      <c r="AX78" s="662">
        <f>INDEX('Калькулятор 24v'!$L$87:$BF$87,MATCH(AS78,'Калькулятор 24v'!$L$70:$BF$70,0))</f>
        <v>7640.2462307325759</v>
      </c>
      <c r="AY78" s="27">
        <v>76848.325821769104</v>
      </c>
      <c r="AZ78" s="27">
        <v>20844.234622384618</v>
      </c>
      <c r="BA78" s="20">
        <f t="shared" si="12"/>
        <v>97692.560444153729</v>
      </c>
      <c r="BB78" s="8" t="str">
        <f t="shared" si="18"/>
        <v>Wtherm</v>
      </c>
      <c r="BC78" s="9" t="s">
        <v>7</v>
      </c>
      <c r="BD78" s="25" t="s">
        <v>80</v>
      </c>
      <c r="BE78" s="9" t="s">
        <v>7</v>
      </c>
      <c r="BF78" s="9">
        <v>140</v>
      </c>
      <c r="BG78" s="9" t="s">
        <v>7</v>
      </c>
      <c r="BH78" s="9">
        <v>290</v>
      </c>
      <c r="BI78" s="9" t="s">
        <v>7</v>
      </c>
      <c r="BJ78" s="11">
        <v>2000</v>
      </c>
      <c r="BK78" s="9" t="s">
        <v>7</v>
      </c>
      <c r="BL78" s="9">
        <v>6</v>
      </c>
      <c r="BM78" s="24" t="s">
        <v>12</v>
      </c>
      <c r="BN78" s="680">
        <v>22.629961909229355</v>
      </c>
      <c r="BO78" s="662">
        <f>INDEX('Калькулятор 24v'!$L$93:$BF$93,MATCH(BJ78,'Калькулятор 24v'!$L$70:$BF$70,0))</f>
        <v>10501.065411729751</v>
      </c>
      <c r="BP78" s="27">
        <v>91664.812961757096</v>
      </c>
      <c r="BQ78" s="27">
        <v>20844.234622384618</v>
      </c>
      <c r="BR78" s="20">
        <f t="shared" si="13"/>
        <v>112509.04758414172</v>
      </c>
      <c r="BS78" s="8" t="str">
        <f t="shared" si="19"/>
        <v>Wtherm</v>
      </c>
      <c r="BT78" s="9" t="s">
        <v>7</v>
      </c>
      <c r="BU78" s="25" t="s">
        <v>80</v>
      </c>
      <c r="BV78" s="9" t="s">
        <v>7</v>
      </c>
      <c r="BW78" s="9">
        <v>180</v>
      </c>
      <c r="BX78" s="9" t="s">
        <v>7</v>
      </c>
      <c r="BY78" s="9">
        <v>290</v>
      </c>
      <c r="BZ78" s="9" t="s">
        <v>7</v>
      </c>
      <c r="CA78" s="11">
        <v>2000</v>
      </c>
      <c r="CB78" s="9" t="s">
        <v>7</v>
      </c>
      <c r="CC78" s="9">
        <v>6</v>
      </c>
      <c r="CD78" s="24" t="s">
        <v>12</v>
      </c>
      <c r="CE78" s="680">
        <v>23.998230725229355</v>
      </c>
      <c r="CF78" s="662">
        <f>INDEX('Калькулятор 24v'!$L$105:$BF$105,MATCH(CA78,'Калькулятор 24v'!$L$70:$BF$70,0))</f>
        <v>12024.536041410753</v>
      </c>
      <c r="CG78" s="27">
        <v>93431.074215392466</v>
      </c>
      <c r="CH78" s="27">
        <v>20844.234622384618</v>
      </c>
      <c r="CI78" s="20">
        <f t="shared" si="14"/>
        <v>114275.30883777709</v>
      </c>
    </row>
    <row r="79" spans="2:87" ht="16.5" thickBot="1" x14ac:dyDescent="0.3">
      <c r="B79" s="846"/>
      <c r="C79" s="8" t="str">
        <f t="shared" si="15"/>
        <v>Wtherm</v>
      </c>
      <c r="D79" s="9" t="s">
        <v>7</v>
      </c>
      <c r="E79" s="25" t="s">
        <v>80</v>
      </c>
      <c r="F79" s="9" t="s">
        <v>7</v>
      </c>
      <c r="G79" s="9">
        <v>75</v>
      </c>
      <c r="H79" s="9" t="s">
        <v>7</v>
      </c>
      <c r="I79" s="9">
        <v>290</v>
      </c>
      <c r="J79" s="9" t="s">
        <v>7</v>
      </c>
      <c r="K79" s="11">
        <v>2050</v>
      </c>
      <c r="L79" s="9" t="s">
        <v>7</v>
      </c>
      <c r="M79" s="9">
        <v>3</v>
      </c>
      <c r="N79" s="23" t="s">
        <v>8</v>
      </c>
      <c r="O79" s="680">
        <v>17.695315216493203</v>
      </c>
      <c r="P79" s="662">
        <f>INDEX('Калькулятор 24v'!$L$74:$BF$74,MATCH(K79,'Калькулятор 24v'!$L$70:$BF$70,0))</f>
        <v>4831.5992400000005</v>
      </c>
      <c r="Q79" s="27">
        <v>76969.150143017614</v>
      </c>
      <c r="R79" s="27">
        <v>21297.502040269235</v>
      </c>
      <c r="S79" s="20">
        <f t="shared" si="10"/>
        <v>98266.652183286846</v>
      </c>
      <c r="T79" s="8" t="str">
        <f t="shared" si="16"/>
        <v>Wtherm</v>
      </c>
      <c r="U79" s="9" t="s">
        <v>7</v>
      </c>
      <c r="V79" s="25" t="s">
        <v>80</v>
      </c>
      <c r="W79" s="9" t="s">
        <v>7</v>
      </c>
      <c r="X79" s="9">
        <v>90</v>
      </c>
      <c r="Y79" s="9" t="s">
        <v>7</v>
      </c>
      <c r="Z79" s="9">
        <v>290</v>
      </c>
      <c r="AA79" s="9" t="s">
        <v>7</v>
      </c>
      <c r="AB79" s="11">
        <v>2050</v>
      </c>
      <c r="AC79" s="9" t="s">
        <v>7</v>
      </c>
      <c r="AD79" s="9">
        <v>3</v>
      </c>
      <c r="AE79" s="23" t="s">
        <v>8</v>
      </c>
      <c r="AF79" s="680">
        <v>18.217930222493202</v>
      </c>
      <c r="AG79" s="662">
        <f>INDEX('Калькулятор 24v'!$L$81:$BF$81,MATCH(AB79,'Калькулятор 24v'!$L$70:$BF$70,0))</f>
        <v>6561.6944249999988</v>
      </c>
      <c r="AH79" s="27">
        <v>77626.445709743377</v>
      </c>
      <c r="AI79" s="27">
        <v>21297.502040269235</v>
      </c>
      <c r="AJ79" s="20">
        <f t="shared" si="11"/>
        <v>98923.947750012609</v>
      </c>
      <c r="AK79" s="8" t="str">
        <f t="shared" si="17"/>
        <v>Wtherm</v>
      </c>
      <c r="AL79" s="9" t="s">
        <v>7</v>
      </c>
      <c r="AM79" s="25" t="s">
        <v>80</v>
      </c>
      <c r="AN79" s="9" t="s">
        <v>7</v>
      </c>
      <c r="AO79" s="9">
        <v>110</v>
      </c>
      <c r="AP79" s="9" t="s">
        <v>7</v>
      </c>
      <c r="AQ79" s="9">
        <v>290</v>
      </c>
      <c r="AR79" s="9" t="s">
        <v>7</v>
      </c>
      <c r="AS79" s="11">
        <v>2050</v>
      </c>
      <c r="AT79" s="9" t="s">
        <v>7</v>
      </c>
      <c r="AU79" s="9">
        <v>3</v>
      </c>
      <c r="AV79" s="23" t="s">
        <v>8</v>
      </c>
      <c r="AW79" s="680">
        <v>18.914750230493205</v>
      </c>
      <c r="AX79" s="662">
        <f>INDEX('Калькулятор 24v'!$L$87:$BF$87,MATCH(AS79,'Калькулятор 24v'!$L$70:$BF$70,0))</f>
        <v>7871.7688437850775</v>
      </c>
      <c r="AY79" s="27">
        <v>78533.027298711051</v>
      </c>
      <c r="AZ79" s="27">
        <v>21297.502040269235</v>
      </c>
      <c r="BA79" s="20">
        <f t="shared" si="12"/>
        <v>99830.529338980283</v>
      </c>
      <c r="BB79" s="8" t="str">
        <f t="shared" si="18"/>
        <v>Wtherm</v>
      </c>
      <c r="BC79" s="9" t="s">
        <v>7</v>
      </c>
      <c r="BD79" s="25" t="s">
        <v>80</v>
      </c>
      <c r="BE79" s="9" t="s">
        <v>7</v>
      </c>
      <c r="BF79" s="9">
        <v>140</v>
      </c>
      <c r="BG79" s="9" t="s">
        <v>7</v>
      </c>
      <c r="BH79" s="9">
        <v>290</v>
      </c>
      <c r="BI79" s="9" t="s">
        <v>7</v>
      </c>
      <c r="BJ79" s="11">
        <v>2050</v>
      </c>
      <c r="BK79" s="9" t="s">
        <v>7</v>
      </c>
      <c r="BL79" s="9">
        <v>6</v>
      </c>
      <c r="BM79" s="24" t="s">
        <v>12</v>
      </c>
      <c r="BN79" s="680">
        <v>23.108059799632557</v>
      </c>
      <c r="BO79" s="662">
        <f>INDEX('Калькулятор 24v'!$L$93:$BF$93,MATCH(BJ79,'Калькулятор 24v'!$L$70:$BF$70,0))</f>
        <v>10819.279515115501</v>
      </c>
      <c r="BP79" s="27">
        <v>93747.004726269166</v>
      </c>
      <c r="BQ79" s="27">
        <v>21297.502040269235</v>
      </c>
      <c r="BR79" s="20">
        <f t="shared" si="13"/>
        <v>115044.5067665384</v>
      </c>
      <c r="BS79" s="8" t="str">
        <f t="shared" si="19"/>
        <v>Wtherm</v>
      </c>
      <c r="BT79" s="9" t="s">
        <v>7</v>
      </c>
      <c r="BU79" s="25" t="s">
        <v>80</v>
      </c>
      <c r="BV79" s="9" t="s">
        <v>7</v>
      </c>
      <c r="BW79" s="9">
        <v>180</v>
      </c>
      <c r="BX79" s="9" t="s">
        <v>7</v>
      </c>
      <c r="BY79" s="9">
        <v>290</v>
      </c>
      <c r="BZ79" s="9" t="s">
        <v>7</v>
      </c>
      <c r="CA79" s="11">
        <v>2050</v>
      </c>
      <c r="CB79" s="9" t="s">
        <v>7</v>
      </c>
      <c r="CC79" s="9">
        <v>6</v>
      </c>
      <c r="CD79" s="24" t="s">
        <v>12</v>
      </c>
      <c r="CE79" s="680">
        <v>24.501699815632556</v>
      </c>
      <c r="CF79" s="662">
        <f>INDEX('Калькулятор 24v'!$L$105:$BF$105,MATCH(CA79,'Калькулятор 24v'!$L$70:$BF$70,0))</f>
        <v>12388.915921453503</v>
      </c>
      <c r="CG79" s="27">
        <v>95545.074154204529</v>
      </c>
      <c r="CH79" s="27">
        <v>21297.502040269235</v>
      </c>
      <c r="CI79" s="20">
        <f t="shared" si="14"/>
        <v>116842.57619447376</v>
      </c>
    </row>
    <row r="80" spans="2:87" ht="16.5" thickBot="1" x14ac:dyDescent="0.3">
      <c r="B80" s="846"/>
      <c r="C80" s="8" t="str">
        <f t="shared" si="15"/>
        <v>Wtherm</v>
      </c>
      <c r="D80" s="12" t="s">
        <v>7</v>
      </c>
      <c r="E80" s="25" t="s">
        <v>80</v>
      </c>
      <c r="F80" s="12" t="s">
        <v>7</v>
      </c>
      <c r="G80" s="9">
        <v>75</v>
      </c>
      <c r="H80" s="12" t="s">
        <v>7</v>
      </c>
      <c r="I80" s="9">
        <v>290</v>
      </c>
      <c r="J80" s="12" t="s">
        <v>7</v>
      </c>
      <c r="K80" s="11">
        <v>2100</v>
      </c>
      <c r="L80" s="12" t="s">
        <v>7</v>
      </c>
      <c r="M80" s="9">
        <v>3</v>
      </c>
      <c r="N80" s="23" t="s">
        <v>8</v>
      </c>
      <c r="O80" s="680">
        <v>18.079487646533266</v>
      </c>
      <c r="P80" s="662">
        <f>INDEX('Калькулятор 24v'!$L$74:$BF$74,MATCH(K80,'Калькулятор 24v'!$L$70:$BF$70,0))</f>
        <v>4973.705100000001</v>
      </c>
      <c r="Q80" s="27">
        <v>78466.484303048317</v>
      </c>
      <c r="R80" s="27">
        <v>21980.769458153845</v>
      </c>
      <c r="S80" s="20">
        <f t="shared" si="10"/>
        <v>100447.25376120216</v>
      </c>
      <c r="T80" s="8" t="str">
        <f t="shared" si="16"/>
        <v>Wtherm</v>
      </c>
      <c r="U80" s="12" t="s">
        <v>7</v>
      </c>
      <c r="V80" s="25" t="s">
        <v>80</v>
      </c>
      <c r="W80" s="12" t="s">
        <v>7</v>
      </c>
      <c r="X80" s="9">
        <v>90</v>
      </c>
      <c r="Y80" s="12" t="s">
        <v>7</v>
      </c>
      <c r="Z80" s="9">
        <v>290</v>
      </c>
      <c r="AA80" s="12" t="s">
        <v>7</v>
      </c>
      <c r="AB80" s="11">
        <v>2100</v>
      </c>
      <c r="AC80" s="12" t="s">
        <v>7</v>
      </c>
      <c r="AD80" s="9">
        <v>3</v>
      </c>
      <c r="AE80" s="23" t="s">
        <v>8</v>
      </c>
      <c r="AF80" s="680">
        <v>18.611616852533267</v>
      </c>
      <c r="AG80" s="662">
        <f>INDEX('Калькулятор 24v'!$L$81:$BF$81,MATCH(AB80,'Калькулятор 24v'!$L$70:$BF$70,0))</f>
        <v>6754.6854374999994</v>
      </c>
      <c r="AH80" s="27">
        <v>79135.707935136583</v>
      </c>
      <c r="AI80" s="27">
        <v>21980.769458153845</v>
      </c>
      <c r="AJ80" s="20">
        <f t="shared" si="11"/>
        <v>101116.47739329044</v>
      </c>
      <c r="AK80" s="8" t="str">
        <f t="shared" si="17"/>
        <v>Wtherm</v>
      </c>
      <c r="AL80" s="12" t="s">
        <v>7</v>
      </c>
      <c r="AM80" s="25" t="s">
        <v>80</v>
      </c>
      <c r="AN80" s="12" t="s">
        <v>7</v>
      </c>
      <c r="AO80" s="9">
        <v>110</v>
      </c>
      <c r="AP80" s="12" t="s">
        <v>7</v>
      </c>
      <c r="AQ80" s="9">
        <v>290</v>
      </c>
      <c r="AR80" s="12" t="s">
        <v>7</v>
      </c>
      <c r="AS80" s="11">
        <v>2100</v>
      </c>
      <c r="AT80" s="12" t="s">
        <v>7</v>
      </c>
      <c r="AU80" s="9">
        <v>3</v>
      </c>
      <c r="AV80" s="23" t="s">
        <v>8</v>
      </c>
      <c r="AW80" s="680">
        <v>19.321122460533267</v>
      </c>
      <c r="AX80" s="662">
        <f>INDEX('Калькулятор 24v'!$L$87:$BF$87,MATCH(AS80,'Калькулятор 24v'!$L$70:$BF$70,0))</f>
        <v>8103.29145683758</v>
      </c>
      <c r="AY80" s="27">
        <v>80058.193611254275</v>
      </c>
      <c r="AZ80" s="27">
        <v>21980.769458153845</v>
      </c>
      <c r="BA80" s="20">
        <f t="shared" si="12"/>
        <v>102038.96306940811</v>
      </c>
      <c r="BB80" s="8" t="str">
        <f t="shared" si="18"/>
        <v>Wtherm</v>
      </c>
      <c r="BC80" s="12" t="s">
        <v>7</v>
      </c>
      <c r="BD80" s="25" t="s">
        <v>80</v>
      </c>
      <c r="BE80" s="12" t="s">
        <v>7</v>
      </c>
      <c r="BF80" s="9">
        <v>140</v>
      </c>
      <c r="BG80" s="12" t="s">
        <v>7</v>
      </c>
      <c r="BH80" s="9">
        <v>290</v>
      </c>
      <c r="BI80" s="12" t="s">
        <v>7</v>
      </c>
      <c r="BJ80" s="11">
        <v>2100</v>
      </c>
      <c r="BK80" s="12" t="s">
        <v>7</v>
      </c>
      <c r="BL80" s="9">
        <v>6</v>
      </c>
      <c r="BM80" s="24" t="s">
        <v>12</v>
      </c>
      <c r="BN80" s="680">
        <v>23.617265690035758</v>
      </c>
      <c r="BO80" s="662">
        <f>INDEX('Калькулятор 24v'!$L$93:$BF$93,MATCH(BJ80,'Калькулятор 24v'!$L$70:$BF$70,0))</f>
        <v>11137.49361850125</v>
      </c>
      <c r="BP80" s="27">
        <v>95669.661326382498</v>
      </c>
      <c r="BQ80" s="27">
        <v>21980.769458153845</v>
      </c>
      <c r="BR80" s="20">
        <f t="shared" si="13"/>
        <v>117650.43078453635</v>
      </c>
      <c r="BS80" s="8" t="str">
        <f t="shared" si="19"/>
        <v>Wtherm</v>
      </c>
      <c r="BT80" s="12" t="s">
        <v>7</v>
      </c>
      <c r="BU80" s="25" t="s">
        <v>80</v>
      </c>
      <c r="BV80" s="12" t="s">
        <v>7</v>
      </c>
      <c r="BW80" s="9">
        <v>180</v>
      </c>
      <c r="BX80" s="12" t="s">
        <v>7</v>
      </c>
      <c r="BY80" s="9">
        <v>290</v>
      </c>
      <c r="BZ80" s="12" t="s">
        <v>7</v>
      </c>
      <c r="CA80" s="11">
        <v>2100</v>
      </c>
      <c r="CB80" s="12" t="s">
        <v>7</v>
      </c>
      <c r="CC80" s="9">
        <v>6</v>
      </c>
      <c r="CD80" s="24" t="s">
        <v>12</v>
      </c>
      <c r="CE80" s="680">
        <v>25.036276906035759</v>
      </c>
      <c r="CF80" s="662">
        <f>INDEX('Калькулятор 24v'!$L$105:$BF$105,MATCH(CA80,'Калькулятор 24v'!$L$70:$BF$70,0))</f>
        <v>12753.295801496253</v>
      </c>
      <c r="CG80" s="27">
        <v>97499.538928617854</v>
      </c>
      <c r="CH80" s="27">
        <v>21980.769458153845</v>
      </c>
      <c r="CI80" s="20">
        <f t="shared" si="14"/>
        <v>119480.30838677171</v>
      </c>
    </row>
    <row r="81" spans="2:87" ht="16.5" thickBot="1" x14ac:dyDescent="0.3">
      <c r="B81" s="846"/>
      <c r="C81" s="8" t="str">
        <f t="shared" si="15"/>
        <v>Wtherm</v>
      </c>
      <c r="D81" s="9" t="s">
        <v>7</v>
      </c>
      <c r="E81" s="25" t="s">
        <v>80</v>
      </c>
      <c r="F81" s="9" t="s">
        <v>7</v>
      </c>
      <c r="G81" s="9">
        <v>75</v>
      </c>
      <c r="H81" s="9" t="s">
        <v>7</v>
      </c>
      <c r="I81" s="9">
        <v>290</v>
      </c>
      <c r="J81" s="9" t="s">
        <v>7</v>
      </c>
      <c r="K81" s="11">
        <v>2150</v>
      </c>
      <c r="L81" s="9" t="s">
        <v>7</v>
      </c>
      <c r="M81" s="9">
        <v>3</v>
      </c>
      <c r="N81" s="23" t="s">
        <v>8</v>
      </c>
      <c r="O81" s="680">
        <v>18.432552076573323</v>
      </c>
      <c r="P81" s="662">
        <f>INDEX('Калькулятор 24v'!$L$74:$BF$74,MATCH(K81,'Калькулятор 24v'!$L$70:$BF$70,0))</f>
        <v>5115.8109600000007</v>
      </c>
      <c r="Q81" s="27">
        <v>79930.689053988157</v>
      </c>
      <c r="R81" s="27">
        <v>22434.036876038463</v>
      </c>
      <c r="S81" s="20">
        <f t="shared" si="10"/>
        <v>102364.72593002662</v>
      </c>
      <c r="T81" s="8" t="str">
        <f t="shared" si="16"/>
        <v>Wtherm</v>
      </c>
      <c r="U81" s="9" t="s">
        <v>7</v>
      </c>
      <c r="V81" s="25" t="s">
        <v>80</v>
      </c>
      <c r="W81" s="9" t="s">
        <v>7</v>
      </c>
      <c r="X81" s="9">
        <v>90</v>
      </c>
      <c r="Y81" s="9" t="s">
        <v>7</v>
      </c>
      <c r="Z81" s="9">
        <v>290</v>
      </c>
      <c r="AA81" s="9" t="s">
        <v>7</v>
      </c>
      <c r="AB81" s="11">
        <v>2150</v>
      </c>
      <c r="AC81" s="9" t="s">
        <v>7</v>
      </c>
      <c r="AD81" s="9">
        <v>3</v>
      </c>
      <c r="AE81" s="23" t="s">
        <v>8</v>
      </c>
      <c r="AF81" s="680">
        <v>18.974195482573325</v>
      </c>
      <c r="AG81" s="662">
        <f>INDEX('Калькулятор 24v'!$L$81:$BF$81,MATCH(AB81,'Калькулятор 24v'!$L$70:$BF$70,0))</f>
        <v>6947.676449999999</v>
      </c>
      <c r="AH81" s="27">
        <v>80611.840751438926</v>
      </c>
      <c r="AI81" s="27">
        <v>22434.036876038463</v>
      </c>
      <c r="AJ81" s="20">
        <f t="shared" si="11"/>
        <v>103045.87762747738</v>
      </c>
      <c r="AK81" s="8" t="str">
        <f t="shared" si="17"/>
        <v>Wtherm</v>
      </c>
      <c r="AL81" s="9" t="s">
        <v>7</v>
      </c>
      <c r="AM81" s="25" t="s">
        <v>80</v>
      </c>
      <c r="AN81" s="9" t="s">
        <v>7</v>
      </c>
      <c r="AO81" s="9">
        <v>110</v>
      </c>
      <c r="AP81" s="9" t="s">
        <v>7</v>
      </c>
      <c r="AQ81" s="9">
        <v>290</v>
      </c>
      <c r="AR81" s="9" t="s">
        <v>7</v>
      </c>
      <c r="AS81" s="11">
        <v>2150</v>
      </c>
      <c r="AT81" s="9" t="s">
        <v>7</v>
      </c>
      <c r="AU81" s="9">
        <v>3</v>
      </c>
      <c r="AV81" s="23" t="s">
        <v>8</v>
      </c>
      <c r="AW81" s="680">
        <v>19.696386690573323</v>
      </c>
      <c r="AX81" s="662">
        <f>INDEX('Калькулятор 24v'!$L$87:$BF$87,MATCH(AS81,'Калькулятор 24v'!$L$70:$BF$70,0))</f>
        <v>8334.8140698900825</v>
      </c>
      <c r="AY81" s="27">
        <v>81550.230514706607</v>
      </c>
      <c r="AZ81" s="27">
        <v>22434.036876038463</v>
      </c>
      <c r="BA81" s="20">
        <f t="shared" si="12"/>
        <v>103984.26739074507</v>
      </c>
      <c r="BB81" s="8" t="str">
        <f t="shared" si="18"/>
        <v>Wtherm</v>
      </c>
      <c r="BC81" s="9" t="s">
        <v>7</v>
      </c>
      <c r="BD81" s="25" t="s">
        <v>80</v>
      </c>
      <c r="BE81" s="9" t="s">
        <v>7</v>
      </c>
      <c r="BF81" s="9">
        <v>140</v>
      </c>
      <c r="BG81" s="9" t="s">
        <v>7</v>
      </c>
      <c r="BH81" s="9">
        <v>290</v>
      </c>
      <c r="BI81" s="9" t="s">
        <v>7</v>
      </c>
      <c r="BJ81" s="11">
        <v>2150</v>
      </c>
      <c r="BK81" s="9" t="s">
        <v>7</v>
      </c>
      <c r="BL81" s="9">
        <v>6</v>
      </c>
      <c r="BM81" s="24" t="s">
        <v>12</v>
      </c>
      <c r="BN81" s="680">
        <v>24.095363580438956</v>
      </c>
      <c r="BO81" s="662">
        <f>INDEX('Калькулятор 24v'!$L$93:$BF$93,MATCH(BJ81,'Калькулятор 24v'!$L$70:$BF$70,0))</f>
        <v>11455.707721887</v>
      </c>
      <c r="BP81" s="27">
        <v>97559.188517404938</v>
      </c>
      <c r="BQ81" s="27">
        <v>22434.036876038463</v>
      </c>
      <c r="BR81" s="20">
        <f t="shared" si="13"/>
        <v>119993.2253934434</v>
      </c>
      <c r="BS81" s="8" t="str">
        <f t="shared" si="19"/>
        <v>Wtherm</v>
      </c>
      <c r="BT81" s="9" t="s">
        <v>7</v>
      </c>
      <c r="BU81" s="25" t="s">
        <v>80</v>
      </c>
      <c r="BV81" s="9" t="s">
        <v>7</v>
      </c>
      <c r="BW81" s="9">
        <v>180</v>
      </c>
      <c r="BX81" s="9" t="s">
        <v>7</v>
      </c>
      <c r="BY81" s="9">
        <v>290</v>
      </c>
      <c r="BZ81" s="9" t="s">
        <v>7</v>
      </c>
      <c r="CA81" s="11">
        <v>2150</v>
      </c>
      <c r="CB81" s="9" t="s">
        <v>7</v>
      </c>
      <c r="CC81" s="9">
        <v>6</v>
      </c>
      <c r="CD81" s="24" t="s">
        <v>12</v>
      </c>
      <c r="CE81" s="680">
        <v>25.539745996438956</v>
      </c>
      <c r="CF81" s="662">
        <f>INDEX('Калькулятор 24v'!$L$105:$BF$105,MATCH(CA81,'Калькулятор 24v'!$L$70:$BF$70,0))</f>
        <v>13117.675681539004</v>
      </c>
      <c r="CG81" s="27">
        <v>99420.874293940302</v>
      </c>
      <c r="CH81" s="27">
        <v>22434.036876038463</v>
      </c>
      <c r="CI81" s="20">
        <f t="shared" si="14"/>
        <v>121854.91116997876</v>
      </c>
    </row>
    <row r="82" spans="2:87" ht="16.5" thickBot="1" x14ac:dyDescent="0.3">
      <c r="B82" s="846"/>
      <c r="C82" s="8" t="str">
        <f t="shared" si="15"/>
        <v>Wtherm</v>
      </c>
      <c r="D82" s="9" t="s">
        <v>7</v>
      </c>
      <c r="E82" s="25" t="s">
        <v>80</v>
      </c>
      <c r="F82" s="9" t="s">
        <v>7</v>
      </c>
      <c r="G82" s="9">
        <v>75</v>
      </c>
      <c r="H82" s="9" t="s">
        <v>7</v>
      </c>
      <c r="I82" s="9">
        <v>290</v>
      </c>
      <c r="J82" s="9" t="s">
        <v>7</v>
      </c>
      <c r="K82" s="11">
        <v>2200</v>
      </c>
      <c r="L82" s="9" t="s">
        <v>7</v>
      </c>
      <c r="M82" s="9">
        <v>3</v>
      </c>
      <c r="N82" s="23" t="s">
        <v>8</v>
      </c>
      <c r="O82" s="680">
        <v>19.140074907973386</v>
      </c>
      <c r="P82" s="662">
        <f>INDEX('Калькулятор 24v'!$L$74:$BF$74,MATCH(K82,'Калькулятор 24v'!$L$70:$BF$70,0))</f>
        <v>5257.9168200000004</v>
      </c>
      <c r="Q82" s="27">
        <v>81388.023565839976</v>
      </c>
      <c r="R82" s="27">
        <v>22887.30429392308</v>
      </c>
      <c r="S82" s="20">
        <f t="shared" si="10"/>
        <v>104275.32785976306</v>
      </c>
      <c r="T82" s="8" t="str">
        <f t="shared" si="16"/>
        <v>Wtherm</v>
      </c>
      <c r="U82" s="9" t="s">
        <v>7</v>
      </c>
      <c r="V82" s="25" t="s">
        <v>80</v>
      </c>
      <c r="W82" s="9" t="s">
        <v>7</v>
      </c>
      <c r="X82" s="9">
        <v>90</v>
      </c>
      <c r="Y82" s="9" t="s">
        <v>7</v>
      </c>
      <c r="Z82" s="9">
        <v>290</v>
      </c>
      <c r="AA82" s="9" t="s">
        <v>7</v>
      </c>
      <c r="AB82" s="11">
        <v>2200</v>
      </c>
      <c r="AC82" s="9" t="s">
        <v>7</v>
      </c>
      <c r="AD82" s="9">
        <v>3</v>
      </c>
      <c r="AE82" s="23" t="s">
        <v>8</v>
      </c>
      <c r="AF82" s="680">
        <v>19.743941181973387</v>
      </c>
      <c r="AG82" s="662">
        <f>INDEX('Калькулятор 24v'!$L$81:$BF$81,MATCH(AB82,'Калькулятор 24v'!$L$70:$BF$70,0))</f>
        <v>7140.6674624999987</v>
      </c>
      <c r="AH82" s="27">
        <v>82147.184810761479</v>
      </c>
      <c r="AI82" s="27">
        <v>22887.30429392308</v>
      </c>
      <c r="AJ82" s="20">
        <f t="shared" si="11"/>
        <v>105034.48910468456</v>
      </c>
      <c r="AK82" s="8" t="str">
        <f t="shared" si="17"/>
        <v>Wtherm</v>
      </c>
      <c r="AL82" s="9" t="s">
        <v>7</v>
      </c>
      <c r="AM82" s="25" t="s">
        <v>80</v>
      </c>
      <c r="AN82" s="9" t="s">
        <v>7</v>
      </c>
      <c r="AO82" s="9">
        <v>110</v>
      </c>
      <c r="AP82" s="9" t="s">
        <v>7</v>
      </c>
      <c r="AQ82" s="9">
        <v>290</v>
      </c>
      <c r="AR82" s="9" t="s">
        <v>7</v>
      </c>
      <c r="AS82" s="11">
        <v>2200</v>
      </c>
      <c r="AT82" s="9" t="s">
        <v>7</v>
      </c>
      <c r="AU82" s="9">
        <v>3</v>
      </c>
      <c r="AV82" s="23" t="s">
        <v>8</v>
      </c>
      <c r="AW82" s="680">
        <v>20.549096213973385</v>
      </c>
      <c r="AX82" s="662">
        <f>INDEX('Калькулятор 24v'!$L$87:$BF$87,MATCH(AS82,'Калькулятор 24v'!$L$70:$BF$70,0))</f>
        <v>8566.336682942585</v>
      </c>
      <c r="AY82" s="27">
        <v>83189.587303990163</v>
      </c>
      <c r="AZ82" s="27">
        <v>22887.30429392308</v>
      </c>
      <c r="BA82" s="20">
        <f t="shared" si="12"/>
        <v>106076.89159791324</v>
      </c>
      <c r="BB82" s="8" t="str">
        <f t="shared" si="18"/>
        <v>Wtherm</v>
      </c>
      <c r="BC82" s="9" t="s">
        <v>7</v>
      </c>
      <c r="BD82" s="25" t="s">
        <v>80</v>
      </c>
      <c r="BE82" s="9" t="s">
        <v>7</v>
      </c>
      <c r="BF82" s="9">
        <v>140</v>
      </c>
      <c r="BG82" s="9" t="s">
        <v>7</v>
      </c>
      <c r="BH82" s="9">
        <v>290</v>
      </c>
      <c r="BI82" s="9" t="s">
        <v>7</v>
      </c>
      <c r="BJ82" s="11">
        <v>2200</v>
      </c>
      <c r="BK82" s="9" t="s">
        <v>7</v>
      </c>
      <c r="BL82" s="9">
        <v>6</v>
      </c>
      <c r="BM82" s="24" t="s">
        <v>12</v>
      </c>
      <c r="BN82" s="680">
        <v>25.156324100202156</v>
      </c>
      <c r="BO82" s="662">
        <f>INDEX('Калькулятор 24v'!$L$93:$BF$93,MATCH(BJ82,'Калькулятор 24v'!$L$70:$BF$70,0))</f>
        <v>11773.921825272753</v>
      </c>
      <c r="BP82" s="27">
        <v>99728.198558475109</v>
      </c>
      <c r="BQ82" s="27">
        <v>22887.30429392308</v>
      </c>
      <c r="BR82" s="20">
        <f t="shared" si="13"/>
        <v>122615.50285239819</v>
      </c>
      <c r="BS82" s="8" t="str">
        <f t="shared" si="19"/>
        <v>Wtherm</v>
      </c>
      <c r="BT82" s="9" t="s">
        <v>7</v>
      </c>
      <c r="BU82" s="25" t="s">
        <v>80</v>
      </c>
      <c r="BV82" s="9" t="s">
        <v>7</v>
      </c>
      <c r="BW82" s="9">
        <v>180</v>
      </c>
      <c r="BX82" s="9" t="s">
        <v>7</v>
      </c>
      <c r="BY82" s="9">
        <v>290</v>
      </c>
      <c r="BZ82" s="9" t="s">
        <v>7</v>
      </c>
      <c r="CA82" s="11">
        <v>2200</v>
      </c>
      <c r="CB82" s="9" t="s">
        <v>7</v>
      </c>
      <c r="CC82" s="9">
        <v>6</v>
      </c>
      <c r="CD82" s="24" t="s">
        <v>12</v>
      </c>
      <c r="CE82" s="680">
        <v>26.766634164202156</v>
      </c>
      <c r="CF82" s="662">
        <f>INDEX('Калькулятор 24v'!$L$105:$BF$105,MATCH(CA82,'Калькулятор 24v'!$L$70:$BF$70,0))</f>
        <v>13482.055561581754</v>
      </c>
      <c r="CG82" s="27">
        <v>101828.09729493246</v>
      </c>
      <c r="CH82" s="27">
        <v>22887.30429392308</v>
      </c>
      <c r="CI82" s="20">
        <f t="shared" si="14"/>
        <v>124715.40158885554</v>
      </c>
    </row>
    <row r="83" spans="2:87" ht="16.5" thickBot="1" x14ac:dyDescent="0.3">
      <c r="B83" s="846"/>
      <c r="C83" s="8" t="str">
        <f t="shared" si="15"/>
        <v>Wtherm</v>
      </c>
      <c r="D83" s="9" t="s">
        <v>7</v>
      </c>
      <c r="E83" s="25" t="s">
        <v>80</v>
      </c>
      <c r="F83" s="9" t="s">
        <v>7</v>
      </c>
      <c r="G83" s="9">
        <v>75</v>
      </c>
      <c r="H83" s="9" t="s">
        <v>7</v>
      </c>
      <c r="I83" s="9">
        <v>290</v>
      </c>
      <c r="J83" s="9" t="s">
        <v>7</v>
      </c>
      <c r="K83" s="11">
        <v>2250</v>
      </c>
      <c r="L83" s="9" t="s">
        <v>7</v>
      </c>
      <c r="M83" s="9">
        <v>3</v>
      </c>
      <c r="N83" s="23" t="s">
        <v>8</v>
      </c>
      <c r="O83" s="680">
        <v>19.493139338013446</v>
      </c>
      <c r="P83" s="662">
        <f>INDEX('Калькулятор 24v'!$L$74:$BF$74,MATCH(K83,'Калькулятор 24v'!$L$70:$BF$70,0))</f>
        <v>5400.02268</v>
      </c>
      <c r="Q83" s="27">
        <v>82464.090050693412</v>
      </c>
      <c r="R83" s="27">
        <v>23340.571711807697</v>
      </c>
      <c r="S83" s="20">
        <f t="shared" si="10"/>
        <v>105804.66176250111</v>
      </c>
      <c r="T83" s="8" t="str">
        <f t="shared" si="16"/>
        <v>Wtherm</v>
      </c>
      <c r="U83" s="9" t="s">
        <v>7</v>
      </c>
      <c r="V83" s="25" t="s">
        <v>80</v>
      </c>
      <c r="W83" s="9" t="s">
        <v>7</v>
      </c>
      <c r="X83" s="9">
        <v>90</v>
      </c>
      <c r="Y83" s="9" t="s">
        <v>7</v>
      </c>
      <c r="Z83" s="9">
        <v>290</v>
      </c>
      <c r="AA83" s="9" t="s">
        <v>7</v>
      </c>
      <c r="AB83" s="11">
        <v>2250</v>
      </c>
      <c r="AC83" s="9" t="s">
        <v>7</v>
      </c>
      <c r="AD83" s="9">
        <v>3</v>
      </c>
      <c r="AE83" s="23" t="s">
        <v>8</v>
      </c>
      <c r="AF83" s="680">
        <v>20.106519812013449</v>
      </c>
      <c r="AG83" s="662">
        <f>INDEX('Калькулятор 24v'!$L$81:$BF$81,MATCH(AB83,'Калькулятор 24v'!$L$70:$BF$70,0))</f>
        <v>7333.6584749999993</v>
      </c>
      <c r="AH83" s="27">
        <v>83235.179360977418</v>
      </c>
      <c r="AI83" s="27">
        <v>23340.571711807697</v>
      </c>
      <c r="AJ83" s="20">
        <f t="shared" si="11"/>
        <v>106575.75107278512</v>
      </c>
      <c r="AK83" s="8" t="str">
        <f t="shared" si="17"/>
        <v>Wtherm</v>
      </c>
      <c r="AL83" s="9" t="s">
        <v>7</v>
      </c>
      <c r="AM83" s="25" t="s">
        <v>80</v>
      </c>
      <c r="AN83" s="9" t="s">
        <v>7</v>
      </c>
      <c r="AO83" s="9">
        <v>110</v>
      </c>
      <c r="AP83" s="9" t="s">
        <v>7</v>
      </c>
      <c r="AQ83" s="9">
        <v>290</v>
      </c>
      <c r="AR83" s="9" t="s">
        <v>7</v>
      </c>
      <c r="AS83" s="11">
        <v>2250</v>
      </c>
      <c r="AT83" s="9" t="s">
        <v>7</v>
      </c>
      <c r="AU83" s="9">
        <v>3</v>
      </c>
      <c r="AV83" s="23" t="s">
        <v>8</v>
      </c>
      <c r="AW83" s="680">
        <v>20.924360444013445</v>
      </c>
      <c r="AX83" s="662">
        <f>INDEX('Калькулятор 24v'!$L$87:$BF$87,MATCH(AS83,'Калькулятор 24v'!$L$70:$BF$70,0))</f>
        <v>8797.8592959950856</v>
      </c>
      <c r="AY83" s="27">
        <v>84293.485941356092</v>
      </c>
      <c r="AZ83" s="27">
        <v>23340.571711807697</v>
      </c>
      <c r="BA83" s="20">
        <f t="shared" si="12"/>
        <v>107634.05765316379</v>
      </c>
      <c r="BB83" s="8" t="str">
        <f t="shared" si="18"/>
        <v>Wtherm</v>
      </c>
      <c r="BC83" s="9" t="s">
        <v>7</v>
      </c>
      <c r="BD83" s="25" t="s">
        <v>80</v>
      </c>
      <c r="BE83" s="9" t="s">
        <v>7</v>
      </c>
      <c r="BF83" s="9">
        <v>140</v>
      </c>
      <c r="BG83" s="9" t="s">
        <v>7</v>
      </c>
      <c r="BH83" s="9">
        <v>290</v>
      </c>
      <c r="BI83" s="9" t="s">
        <v>7</v>
      </c>
      <c r="BJ83" s="11">
        <v>2250</v>
      </c>
      <c r="BK83" s="9" t="s">
        <v>7</v>
      </c>
      <c r="BL83" s="9">
        <v>6</v>
      </c>
      <c r="BM83" s="24" t="s">
        <v>12</v>
      </c>
      <c r="BN83" s="680">
        <v>25.634421990605354</v>
      </c>
      <c r="BO83" s="662">
        <f>INDEX('Калькулятор 24v'!$L$93:$BF$93,MATCH(BJ83,'Калькулятор 24v'!$L$70:$BF$70,0))</f>
        <v>12092.135928658499</v>
      </c>
      <c r="BP83" s="27">
        <v>101229.58748341116</v>
      </c>
      <c r="BQ83" s="27">
        <v>23340.571711807697</v>
      </c>
      <c r="BR83" s="20">
        <f t="shared" si="13"/>
        <v>124570.15919521886</v>
      </c>
      <c r="BS83" s="8" t="str">
        <f t="shared" si="19"/>
        <v>Wtherm</v>
      </c>
      <c r="BT83" s="9" t="s">
        <v>7</v>
      </c>
      <c r="BU83" s="25" t="s">
        <v>80</v>
      </c>
      <c r="BV83" s="9" t="s">
        <v>7</v>
      </c>
      <c r="BW83" s="9">
        <v>180</v>
      </c>
      <c r="BX83" s="9" t="s">
        <v>7</v>
      </c>
      <c r="BY83" s="9">
        <v>290</v>
      </c>
      <c r="BZ83" s="9" t="s">
        <v>7</v>
      </c>
      <c r="CA83" s="11">
        <v>2250</v>
      </c>
      <c r="CB83" s="9" t="s">
        <v>7</v>
      </c>
      <c r="CC83" s="9">
        <v>6</v>
      </c>
      <c r="CD83" s="24" t="s">
        <v>12</v>
      </c>
      <c r="CE83" s="680">
        <v>27.270103254605353</v>
      </c>
      <c r="CF83" s="662">
        <f>INDEX('Калькулятор 24v'!$L$105:$BF$105,MATCH(CA83,'Калькулятор 24v'!$L$70:$BF$70,0))</f>
        <v>13846.435441624504</v>
      </c>
      <c r="CG83" s="27">
        <v>103361.29439416854</v>
      </c>
      <c r="CH83" s="27">
        <v>23340.571711807697</v>
      </c>
      <c r="CI83" s="20">
        <f t="shared" si="14"/>
        <v>126701.86610597624</v>
      </c>
    </row>
    <row r="84" spans="2:87" ht="16.5" thickBot="1" x14ac:dyDescent="0.3">
      <c r="B84" s="846"/>
      <c r="C84" s="8" t="str">
        <f t="shared" si="15"/>
        <v>Wtherm</v>
      </c>
      <c r="D84" s="9" t="s">
        <v>7</v>
      </c>
      <c r="E84" s="25" t="s">
        <v>80</v>
      </c>
      <c r="F84" s="9" t="s">
        <v>7</v>
      </c>
      <c r="G84" s="9">
        <v>75</v>
      </c>
      <c r="H84" s="9" t="s">
        <v>7</v>
      </c>
      <c r="I84" s="9">
        <v>290</v>
      </c>
      <c r="J84" s="9" t="s">
        <v>7</v>
      </c>
      <c r="K84" s="11">
        <v>2300</v>
      </c>
      <c r="L84" s="9" t="s">
        <v>7</v>
      </c>
      <c r="M84" s="9">
        <v>3</v>
      </c>
      <c r="N84" s="23" t="s">
        <v>8</v>
      </c>
      <c r="O84" s="680">
        <v>19.877311768053506</v>
      </c>
      <c r="P84" s="662">
        <f>INDEX('Калькулятор 24v'!$L$74:$BF$74,MATCH(K84,'Калькулятор 24v'!$L$70:$BF$70,0))</f>
        <v>5542.1285399999997</v>
      </c>
      <c r="Q84" s="27">
        <v>83540.156535546877</v>
      </c>
      <c r="R84" s="27">
        <v>24023.839129692311</v>
      </c>
      <c r="S84" s="20">
        <f t="shared" si="10"/>
        <v>107563.99566523918</v>
      </c>
      <c r="T84" s="8" t="str">
        <f t="shared" si="16"/>
        <v>Wtherm</v>
      </c>
      <c r="U84" s="9" t="s">
        <v>7</v>
      </c>
      <c r="V84" s="25" t="s">
        <v>80</v>
      </c>
      <c r="W84" s="9" t="s">
        <v>7</v>
      </c>
      <c r="X84" s="9">
        <v>90</v>
      </c>
      <c r="Y84" s="9" t="s">
        <v>7</v>
      </c>
      <c r="Z84" s="9">
        <v>290</v>
      </c>
      <c r="AA84" s="9" t="s">
        <v>7</v>
      </c>
      <c r="AB84" s="11">
        <v>2300</v>
      </c>
      <c r="AC84" s="9" t="s">
        <v>7</v>
      </c>
      <c r="AD84" s="9">
        <v>3</v>
      </c>
      <c r="AE84" s="23" t="s">
        <v>8</v>
      </c>
      <c r="AF84" s="680">
        <v>20.500206442053507</v>
      </c>
      <c r="AG84" s="662">
        <f>INDEX('Калькулятор 24v'!$L$81:$BF$81,MATCH(AB84,'Калькулятор 24v'!$L$70:$BF$70,0))</f>
        <v>7526.6494874999989</v>
      </c>
      <c r="AH84" s="27">
        <v>84323.173911193386</v>
      </c>
      <c r="AI84" s="27">
        <v>24023.839129692311</v>
      </c>
      <c r="AJ84" s="20">
        <f t="shared" si="11"/>
        <v>108347.01304088569</v>
      </c>
      <c r="AK84" s="8" t="str">
        <f t="shared" si="17"/>
        <v>Wtherm</v>
      </c>
      <c r="AL84" s="9" t="s">
        <v>7</v>
      </c>
      <c r="AM84" s="25" t="s">
        <v>80</v>
      </c>
      <c r="AN84" s="9" t="s">
        <v>7</v>
      </c>
      <c r="AO84" s="9">
        <v>110</v>
      </c>
      <c r="AP84" s="9" t="s">
        <v>7</v>
      </c>
      <c r="AQ84" s="9">
        <v>290</v>
      </c>
      <c r="AR84" s="9" t="s">
        <v>7</v>
      </c>
      <c r="AS84" s="11">
        <v>2300</v>
      </c>
      <c r="AT84" s="9" t="s">
        <v>7</v>
      </c>
      <c r="AU84" s="9">
        <v>3</v>
      </c>
      <c r="AV84" s="23" t="s">
        <v>8</v>
      </c>
      <c r="AW84" s="680">
        <v>21.330732674053507</v>
      </c>
      <c r="AX84" s="662">
        <f>INDEX('Калькулятор 24v'!$L$87:$BF$87,MATCH(AS84,'Калькулятор 24v'!$L$70:$BF$70,0))</f>
        <v>9029.3819090475899</v>
      </c>
      <c r="AY84" s="27">
        <v>85397.384578722063</v>
      </c>
      <c r="AZ84" s="27">
        <v>24023.839129692311</v>
      </c>
      <c r="BA84" s="20">
        <f t="shared" si="12"/>
        <v>109421.22370841437</v>
      </c>
      <c r="BB84" s="8" t="str">
        <f t="shared" si="18"/>
        <v>Wtherm</v>
      </c>
      <c r="BC84" s="9" t="s">
        <v>7</v>
      </c>
      <c r="BD84" s="25" t="s">
        <v>80</v>
      </c>
      <c r="BE84" s="9" t="s">
        <v>7</v>
      </c>
      <c r="BF84" s="9">
        <v>140</v>
      </c>
      <c r="BG84" s="9" t="s">
        <v>7</v>
      </c>
      <c r="BH84" s="9">
        <v>290</v>
      </c>
      <c r="BI84" s="9" t="s">
        <v>7</v>
      </c>
      <c r="BJ84" s="11">
        <v>2300</v>
      </c>
      <c r="BK84" s="9" t="s">
        <v>7</v>
      </c>
      <c r="BL84" s="9">
        <v>6</v>
      </c>
      <c r="BM84" s="24" t="s">
        <v>12</v>
      </c>
      <c r="BN84" s="680">
        <v>26.143627881008555</v>
      </c>
      <c r="BO84" s="662">
        <f>INDEX('Калькулятор 24v'!$L$93:$BF$93,MATCH(BJ84,'Калькулятор 24v'!$L$70:$BF$70,0))</f>
        <v>12410.350032044251</v>
      </c>
      <c r="BP84" s="27">
        <v>102730.97640834725</v>
      </c>
      <c r="BQ84" s="27">
        <v>24023.839129692311</v>
      </c>
      <c r="BR84" s="20">
        <f t="shared" si="13"/>
        <v>126754.81553803956</v>
      </c>
      <c r="BS84" s="8" t="str">
        <f t="shared" si="19"/>
        <v>Wtherm</v>
      </c>
      <c r="BT84" s="9" t="s">
        <v>7</v>
      </c>
      <c r="BU84" s="25" t="s">
        <v>80</v>
      </c>
      <c r="BV84" s="9" t="s">
        <v>7</v>
      </c>
      <c r="BW84" s="9">
        <v>180</v>
      </c>
      <c r="BX84" s="9" t="s">
        <v>7</v>
      </c>
      <c r="BY84" s="9">
        <v>290</v>
      </c>
      <c r="BZ84" s="9" t="s">
        <v>7</v>
      </c>
      <c r="CA84" s="11">
        <v>2300</v>
      </c>
      <c r="CB84" s="9" t="s">
        <v>7</v>
      </c>
      <c r="CC84" s="9">
        <v>6</v>
      </c>
      <c r="CD84" s="24" t="s">
        <v>12</v>
      </c>
      <c r="CE84" s="680">
        <v>27.804680345008556</v>
      </c>
      <c r="CF84" s="662">
        <f>INDEX('Калькулятор 24v'!$L$105:$BF$105,MATCH(CA84,'Калькулятор 24v'!$L$70:$BF$70,0))</f>
        <v>14210.815321667254</v>
      </c>
      <c r="CG84" s="27">
        <v>104894.49149340461</v>
      </c>
      <c r="CH84" s="27">
        <v>24023.839129692311</v>
      </c>
      <c r="CI84" s="20">
        <f t="shared" si="14"/>
        <v>128918.33062309692</v>
      </c>
    </row>
    <row r="85" spans="2:87" ht="16.5" thickBot="1" x14ac:dyDescent="0.3">
      <c r="B85" s="846"/>
      <c r="C85" s="8" t="str">
        <f t="shared" si="15"/>
        <v>Wtherm</v>
      </c>
      <c r="D85" s="9" t="s">
        <v>7</v>
      </c>
      <c r="E85" s="25" t="s">
        <v>80</v>
      </c>
      <c r="F85" s="9" t="s">
        <v>7</v>
      </c>
      <c r="G85" s="9">
        <v>75</v>
      </c>
      <c r="H85" s="9" t="s">
        <v>7</v>
      </c>
      <c r="I85" s="9">
        <v>290</v>
      </c>
      <c r="J85" s="9" t="s">
        <v>7</v>
      </c>
      <c r="K85" s="11">
        <v>2350</v>
      </c>
      <c r="L85" s="9" t="s">
        <v>7</v>
      </c>
      <c r="M85" s="9">
        <v>3</v>
      </c>
      <c r="N85" s="23" t="s">
        <v>8</v>
      </c>
      <c r="O85" s="680">
        <v>20.23037619809357</v>
      </c>
      <c r="P85" s="662">
        <f>INDEX('Калькулятор 24v'!$L$74:$BF$74,MATCH(K85,'Калькулятор 24v'!$L$70:$BF$70,0))</f>
        <v>5684.2344000000003</v>
      </c>
      <c r="Q85" s="27">
        <v>84616.223020400299</v>
      </c>
      <c r="R85" s="27">
        <v>24477.106547576925</v>
      </c>
      <c r="S85" s="20">
        <f t="shared" ref="S85:S148" si="20">Q85+R85</f>
        <v>109093.32956797723</v>
      </c>
      <c r="T85" s="8" t="str">
        <f t="shared" si="16"/>
        <v>Wtherm</v>
      </c>
      <c r="U85" s="9" t="s">
        <v>7</v>
      </c>
      <c r="V85" s="25" t="s">
        <v>80</v>
      </c>
      <c r="W85" s="9" t="s">
        <v>7</v>
      </c>
      <c r="X85" s="9">
        <v>90</v>
      </c>
      <c r="Y85" s="9" t="s">
        <v>7</v>
      </c>
      <c r="Z85" s="9">
        <v>290</v>
      </c>
      <c r="AA85" s="9" t="s">
        <v>7</v>
      </c>
      <c r="AB85" s="11">
        <v>2350</v>
      </c>
      <c r="AC85" s="9" t="s">
        <v>7</v>
      </c>
      <c r="AD85" s="9">
        <v>3</v>
      </c>
      <c r="AE85" s="23" t="s">
        <v>8</v>
      </c>
      <c r="AF85" s="680">
        <v>20.862785072093565</v>
      </c>
      <c r="AG85" s="662">
        <f>INDEX('Калькулятор 24v'!$L$81:$BF$81,MATCH(AB85,'Калькулятор 24v'!$L$70:$BF$70,0))</f>
        <v>7719.6404999999995</v>
      </c>
      <c r="AH85" s="27">
        <v>85411.16846140931</v>
      </c>
      <c r="AI85" s="27">
        <v>24477.106547576925</v>
      </c>
      <c r="AJ85" s="20">
        <f t="shared" ref="AJ85:AJ148" si="21">AH85+AI85</f>
        <v>109888.27500898624</v>
      </c>
      <c r="AK85" s="8" t="str">
        <f t="shared" si="17"/>
        <v>Wtherm</v>
      </c>
      <c r="AL85" s="9" t="s">
        <v>7</v>
      </c>
      <c r="AM85" s="25" t="s">
        <v>80</v>
      </c>
      <c r="AN85" s="9" t="s">
        <v>7</v>
      </c>
      <c r="AO85" s="9">
        <v>110</v>
      </c>
      <c r="AP85" s="9" t="s">
        <v>7</v>
      </c>
      <c r="AQ85" s="9">
        <v>290</v>
      </c>
      <c r="AR85" s="9" t="s">
        <v>7</v>
      </c>
      <c r="AS85" s="11">
        <v>2350</v>
      </c>
      <c r="AT85" s="9" t="s">
        <v>7</v>
      </c>
      <c r="AU85" s="9">
        <v>3</v>
      </c>
      <c r="AV85" s="23" t="s">
        <v>8</v>
      </c>
      <c r="AW85" s="680">
        <v>21.705996904093567</v>
      </c>
      <c r="AX85" s="662">
        <f>INDEX('Калькулятор 24v'!$L$87:$BF$87,MATCH(AS85,'Калькулятор 24v'!$L$70:$BF$70,0))</f>
        <v>9260.9045221000924</v>
      </c>
      <c r="AY85" s="27">
        <v>86501.283216087992</v>
      </c>
      <c r="AZ85" s="27">
        <v>24477.106547576925</v>
      </c>
      <c r="BA85" s="20">
        <f t="shared" ref="BA85:BA148" si="22">AY85+AZ85</f>
        <v>110978.38976366492</v>
      </c>
      <c r="BB85" s="8" t="str">
        <f t="shared" si="18"/>
        <v>Wtherm</v>
      </c>
      <c r="BC85" s="9" t="s">
        <v>7</v>
      </c>
      <c r="BD85" s="25" t="s">
        <v>80</v>
      </c>
      <c r="BE85" s="9" t="s">
        <v>7</v>
      </c>
      <c r="BF85" s="9">
        <v>140</v>
      </c>
      <c r="BG85" s="9" t="s">
        <v>7</v>
      </c>
      <c r="BH85" s="9">
        <v>290</v>
      </c>
      <c r="BI85" s="9" t="s">
        <v>7</v>
      </c>
      <c r="BJ85" s="11">
        <v>2350</v>
      </c>
      <c r="BK85" s="9" t="s">
        <v>7</v>
      </c>
      <c r="BL85" s="9">
        <v>6</v>
      </c>
      <c r="BM85" s="24" t="s">
        <v>12</v>
      </c>
      <c r="BN85" s="680">
        <v>26.621725771411754</v>
      </c>
      <c r="BO85" s="662">
        <f>INDEX('Калькулятор 24v'!$L$93:$BF$93,MATCH(BJ85,'Калькулятор 24v'!$L$70:$BF$70,0))</f>
        <v>12728.564135430001</v>
      </c>
      <c r="BP85" s="27">
        <v>104232.36533328329</v>
      </c>
      <c r="BQ85" s="27">
        <v>24477.106547576925</v>
      </c>
      <c r="BR85" s="20">
        <f t="shared" ref="BR85:BR148" si="23">BP85+BQ85</f>
        <v>128709.47188086022</v>
      </c>
      <c r="BS85" s="8" t="str">
        <f t="shared" si="19"/>
        <v>Wtherm</v>
      </c>
      <c r="BT85" s="9" t="s">
        <v>7</v>
      </c>
      <c r="BU85" s="25" t="s">
        <v>80</v>
      </c>
      <c r="BV85" s="9" t="s">
        <v>7</v>
      </c>
      <c r="BW85" s="9">
        <v>180</v>
      </c>
      <c r="BX85" s="9" t="s">
        <v>7</v>
      </c>
      <c r="BY85" s="9">
        <v>290</v>
      </c>
      <c r="BZ85" s="9" t="s">
        <v>7</v>
      </c>
      <c r="CA85" s="11">
        <v>2350</v>
      </c>
      <c r="CB85" s="9" t="s">
        <v>7</v>
      </c>
      <c r="CC85" s="9">
        <v>6</v>
      </c>
      <c r="CD85" s="24" t="s">
        <v>12</v>
      </c>
      <c r="CE85" s="680">
        <v>28.308149435411757</v>
      </c>
      <c r="CF85" s="662">
        <f>INDEX('Калькулятор 24v'!$L$105:$BF$105,MATCH(CA85,'Калькулятор 24v'!$L$70:$BF$70,0))</f>
        <v>14575.195201710005</v>
      </c>
      <c r="CG85" s="27">
        <v>106427.68859264065</v>
      </c>
      <c r="CH85" s="27">
        <v>24477.106547576925</v>
      </c>
      <c r="CI85" s="20">
        <f t="shared" ref="CI85:CI148" si="24">CG85+CH85</f>
        <v>130904.79514021758</v>
      </c>
    </row>
    <row r="86" spans="2:87" ht="16.5" thickBot="1" x14ac:dyDescent="0.3">
      <c r="B86" s="846"/>
      <c r="C86" s="8" t="str">
        <f t="shared" si="15"/>
        <v>Wtherm</v>
      </c>
      <c r="D86" s="9" t="s">
        <v>7</v>
      </c>
      <c r="E86" s="25" t="s">
        <v>80</v>
      </c>
      <c r="F86" s="9" t="s">
        <v>7</v>
      </c>
      <c r="G86" s="9">
        <v>75</v>
      </c>
      <c r="H86" s="9" t="s">
        <v>7</v>
      </c>
      <c r="I86" s="9">
        <v>290</v>
      </c>
      <c r="J86" s="9" t="s">
        <v>7</v>
      </c>
      <c r="K86" s="11">
        <v>2400</v>
      </c>
      <c r="L86" s="9" t="s">
        <v>7</v>
      </c>
      <c r="M86" s="9">
        <v>3</v>
      </c>
      <c r="N86" s="23" t="s">
        <v>8</v>
      </c>
      <c r="O86" s="680">
        <v>20.58344062813363</v>
      </c>
      <c r="P86" s="662">
        <f>INDEX('Калькулятор 24v'!$L$74:$BF$74,MATCH(K86,'Калькулятор 24v'!$L$70:$BF$70,0))</f>
        <v>5826.3402599999999</v>
      </c>
      <c r="Q86" s="27">
        <v>85374.030277907324</v>
      </c>
      <c r="R86" s="27">
        <v>24930.373965461542</v>
      </c>
      <c r="S86" s="20">
        <f t="shared" si="20"/>
        <v>110304.40424336886</v>
      </c>
      <c r="T86" s="8" t="str">
        <f t="shared" si="16"/>
        <v>Wtherm</v>
      </c>
      <c r="U86" s="9" t="s">
        <v>7</v>
      </c>
      <c r="V86" s="25" t="s">
        <v>80</v>
      </c>
      <c r="W86" s="9" t="s">
        <v>7</v>
      </c>
      <c r="X86" s="9">
        <v>90</v>
      </c>
      <c r="Y86" s="9" t="s">
        <v>7</v>
      </c>
      <c r="Z86" s="9">
        <v>290</v>
      </c>
      <c r="AA86" s="9" t="s">
        <v>7</v>
      </c>
      <c r="AB86" s="11">
        <v>2400</v>
      </c>
      <c r="AC86" s="9" t="s">
        <v>7</v>
      </c>
      <c r="AD86" s="9">
        <v>3</v>
      </c>
      <c r="AE86" s="23" t="s">
        <v>8</v>
      </c>
      <c r="AF86" s="680">
        <v>21.225363702133627</v>
      </c>
      <c r="AG86" s="662">
        <f>INDEX('Калькулятор 24v'!$L$81:$BF$81,MATCH(AB86,'Калькулятор 24v'!$L$70:$BF$70,0))</f>
        <v>7912.6315124999983</v>
      </c>
      <c r="AH86" s="27">
        <v>86180.903784278838</v>
      </c>
      <c r="AI86" s="27">
        <v>24930.373965461542</v>
      </c>
      <c r="AJ86" s="20">
        <f t="shared" si="21"/>
        <v>111111.27774974037</v>
      </c>
      <c r="AK86" s="8" t="str">
        <f t="shared" si="17"/>
        <v>Wtherm</v>
      </c>
      <c r="AL86" s="9" t="s">
        <v>7</v>
      </c>
      <c r="AM86" s="25" t="s">
        <v>80</v>
      </c>
      <c r="AN86" s="9" t="s">
        <v>7</v>
      </c>
      <c r="AO86" s="9">
        <v>110</v>
      </c>
      <c r="AP86" s="9" t="s">
        <v>7</v>
      </c>
      <c r="AQ86" s="9">
        <v>290</v>
      </c>
      <c r="AR86" s="9" t="s">
        <v>7</v>
      </c>
      <c r="AS86" s="11">
        <v>2400</v>
      </c>
      <c r="AT86" s="9" t="s">
        <v>7</v>
      </c>
      <c r="AU86" s="9">
        <v>3</v>
      </c>
      <c r="AV86" s="23" t="s">
        <v>8</v>
      </c>
      <c r="AW86" s="680">
        <v>22.08126113413363</v>
      </c>
      <c r="AX86" s="662">
        <f>INDEX('Калькулятор 24v'!$L$87:$BF$87,MATCH(AS86,'Калькулятор 24v'!$L$70:$BF$70,0))</f>
        <v>9492.4271351525931</v>
      </c>
      <c r="AY86" s="27">
        <v>87286.922626107524</v>
      </c>
      <c r="AZ86" s="27">
        <v>24930.373965461542</v>
      </c>
      <c r="BA86" s="20">
        <f t="shared" si="22"/>
        <v>112217.29659156906</v>
      </c>
      <c r="BB86" s="8" t="str">
        <f t="shared" si="18"/>
        <v>Wtherm</v>
      </c>
      <c r="BC86" s="9" t="s">
        <v>7</v>
      </c>
      <c r="BD86" s="25" t="s">
        <v>80</v>
      </c>
      <c r="BE86" s="9" t="s">
        <v>7</v>
      </c>
      <c r="BF86" s="9">
        <v>140</v>
      </c>
      <c r="BG86" s="9" t="s">
        <v>7</v>
      </c>
      <c r="BH86" s="9">
        <v>290</v>
      </c>
      <c r="BI86" s="9" t="s">
        <v>7</v>
      </c>
      <c r="BJ86" s="11">
        <v>2400</v>
      </c>
      <c r="BK86" s="9" t="s">
        <v>7</v>
      </c>
      <c r="BL86" s="9">
        <v>6</v>
      </c>
      <c r="BM86" s="24" t="s">
        <v>12</v>
      </c>
      <c r="BN86" s="680">
        <v>27.099823661814952</v>
      </c>
      <c r="BO86" s="662">
        <f>INDEX('Калькулятор 24v'!$L$93:$BF$93,MATCH(BJ86,'Калькулятор 24v'!$L$70:$BF$70,0))</f>
        <v>13046.77823881575</v>
      </c>
      <c r="BP86" s="27">
        <v>105415.49503087293</v>
      </c>
      <c r="BQ86" s="27">
        <v>24930.373965461542</v>
      </c>
      <c r="BR86" s="20">
        <f t="shared" si="23"/>
        <v>130345.86899633447</v>
      </c>
      <c r="BS86" s="8" t="str">
        <f t="shared" si="19"/>
        <v>Wtherm</v>
      </c>
      <c r="BT86" s="9" t="s">
        <v>7</v>
      </c>
      <c r="BU86" s="25" t="s">
        <v>80</v>
      </c>
      <c r="BV86" s="9" t="s">
        <v>7</v>
      </c>
      <c r="BW86" s="9">
        <v>180</v>
      </c>
      <c r="BX86" s="9" t="s">
        <v>7</v>
      </c>
      <c r="BY86" s="9">
        <v>290</v>
      </c>
      <c r="BZ86" s="9" t="s">
        <v>7</v>
      </c>
      <c r="CA86" s="11">
        <v>2400</v>
      </c>
      <c r="CB86" s="9" t="s">
        <v>7</v>
      </c>
      <c r="CC86" s="9">
        <v>6</v>
      </c>
      <c r="CD86" s="24" t="s">
        <v>12</v>
      </c>
      <c r="CE86" s="680">
        <v>28.811618525814957</v>
      </c>
      <c r="CF86" s="662">
        <f>INDEX('Калькулятор 24v'!$L$105:$BF$105,MATCH(CA86,'Калькулятор 24v'!$L$70:$BF$70,0))</f>
        <v>14939.575081752751</v>
      </c>
      <c r="CG86" s="27">
        <v>107642.6264645303</v>
      </c>
      <c r="CH86" s="27">
        <v>24930.373965461542</v>
      </c>
      <c r="CI86" s="20">
        <f t="shared" si="24"/>
        <v>132573.00042999184</v>
      </c>
    </row>
    <row r="87" spans="2:87" ht="16.5" thickBot="1" x14ac:dyDescent="0.3">
      <c r="B87" s="846"/>
      <c r="C87" s="8" t="str">
        <f t="shared" si="15"/>
        <v>Wtherm</v>
      </c>
      <c r="D87" s="9" t="s">
        <v>7</v>
      </c>
      <c r="E87" s="25" t="s">
        <v>80</v>
      </c>
      <c r="F87" s="9" t="s">
        <v>7</v>
      </c>
      <c r="G87" s="9">
        <v>75</v>
      </c>
      <c r="H87" s="9" t="s">
        <v>7</v>
      </c>
      <c r="I87" s="9">
        <v>290</v>
      </c>
      <c r="J87" s="9" t="s">
        <v>7</v>
      </c>
      <c r="K87" s="11">
        <v>2450</v>
      </c>
      <c r="L87" s="9" t="s">
        <v>7</v>
      </c>
      <c r="M87" s="9">
        <v>3</v>
      </c>
      <c r="N87" s="23" t="s">
        <v>8</v>
      </c>
      <c r="O87" s="680">
        <v>20.93650505817369</v>
      </c>
      <c r="P87" s="662">
        <f>INDEX('Калькулятор 24v'!$L$74:$BF$74,MATCH(K87,'Калькулятор 24v'!$L$70:$BF$70,0))</f>
        <v>5968.4461200000005</v>
      </c>
      <c r="Q87" s="27">
        <v>86447.206155617925</v>
      </c>
      <c r="R87" s="27">
        <v>25383.641383346156</v>
      </c>
      <c r="S87" s="20">
        <f t="shared" si="20"/>
        <v>111830.84753896408</v>
      </c>
      <c r="T87" s="8" t="str">
        <f t="shared" si="16"/>
        <v>Wtherm</v>
      </c>
      <c r="U87" s="9" t="s">
        <v>7</v>
      </c>
      <c r="V87" s="25" t="s">
        <v>80</v>
      </c>
      <c r="W87" s="9" t="s">
        <v>7</v>
      </c>
      <c r="X87" s="9">
        <v>90</v>
      </c>
      <c r="Y87" s="9" t="s">
        <v>7</v>
      </c>
      <c r="Z87" s="9">
        <v>290</v>
      </c>
      <c r="AA87" s="9" t="s">
        <v>7</v>
      </c>
      <c r="AB87" s="11">
        <v>2450</v>
      </c>
      <c r="AC87" s="9" t="s">
        <v>7</v>
      </c>
      <c r="AD87" s="9">
        <v>3</v>
      </c>
      <c r="AE87" s="23" t="s">
        <v>8</v>
      </c>
      <c r="AF87" s="680">
        <v>21.587942332173689</v>
      </c>
      <c r="AG87" s="662">
        <f>INDEX('Калькулятор 24v'!$L$81:$BF$81,MATCH(AB87,'Калькулятор 24v'!$L$70:$BF$70,0))</f>
        <v>8105.6225249999989</v>
      </c>
      <c r="AH87" s="27">
        <v>87266.007727351927</v>
      </c>
      <c r="AI87" s="27">
        <v>25383.641383346156</v>
      </c>
      <c r="AJ87" s="20">
        <f t="shared" si="21"/>
        <v>112649.64911069808</v>
      </c>
      <c r="AK87" s="8" t="str">
        <f t="shared" si="17"/>
        <v>Wtherm</v>
      </c>
      <c r="AL87" s="9" t="s">
        <v>7</v>
      </c>
      <c r="AM87" s="25" t="s">
        <v>80</v>
      </c>
      <c r="AN87" s="9" t="s">
        <v>7</v>
      </c>
      <c r="AO87" s="9">
        <v>110</v>
      </c>
      <c r="AP87" s="9" t="s">
        <v>7</v>
      </c>
      <c r="AQ87" s="9">
        <v>290</v>
      </c>
      <c r="AR87" s="9" t="s">
        <v>7</v>
      </c>
      <c r="AS87" s="11">
        <v>2450</v>
      </c>
      <c r="AT87" s="9" t="s">
        <v>7</v>
      </c>
      <c r="AU87" s="9">
        <v>3</v>
      </c>
      <c r="AV87" s="23" t="s">
        <v>8</v>
      </c>
      <c r="AW87" s="680">
        <v>22.456525364173689</v>
      </c>
      <c r="AX87" s="662">
        <f>INDEX('Калькулятор 24v'!$L$87:$BF$87,MATCH(AS87,'Калькулятор 24v'!$L$70:$BF$70,0))</f>
        <v>9723.9497482050974</v>
      </c>
      <c r="AY87" s="27">
        <v>88387.930656330616</v>
      </c>
      <c r="AZ87" s="27">
        <v>25383.641383346156</v>
      </c>
      <c r="BA87" s="20">
        <f t="shared" si="22"/>
        <v>113771.57203967677</v>
      </c>
      <c r="BB87" s="8" t="str">
        <f t="shared" si="18"/>
        <v>Wtherm</v>
      </c>
      <c r="BC87" s="9" t="s">
        <v>7</v>
      </c>
      <c r="BD87" s="25" t="s">
        <v>80</v>
      </c>
      <c r="BE87" s="9" t="s">
        <v>7</v>
      </c>
      <c r="BF87" s="9">
        <v>140</v>
      </c>
      <c r="BG87" s="9" t="s">
        <v>7</v>
      </c>
      <c r="BH87" s="9">
        <v>290</v>
      </c>
      <c r="BI87" s="9" t="s">
        <v>7</v>
      </c>
      <c r="BJ87" s="11">
        <v>2450</v>
      </c>
      <c r="BK87" s="9" t="s">
        <v>7</v>
      </c>
      <c r="BL87" s="9">
        <v>6</v>
      </c>
      <c r="BM87" s="24" t="s">
        <v>12</v>
      </c>
      <c r="BN87" s="680">
        <v>27.577921552218154</v>
      </c>
      <c r="BO87" s="662">
        <f>INDEX('Калькулятор 24v'!$L$93:$BF$93,MATCH(BJ87,'Калькулятор 24v'!$L$70:$BF$70,0))</f>
        <v>13364.992342201504</v>
      </c>
      <c r="BP87" s="27">
        <v>106913.99334866612</v>
      </c>
      <c r="BQ87" s="27">
        <v>25383.641383346156</v>
      </c>
      <c r="BR87" s="20">
        <f t="shared" si="23"/>
        <v>132297.63473201229</v>
      </c>
      <c r="BS87" s="8" t="str">
        <f t="shared" si="19"/>
        <v>Wtherm</v>
      </c>
      <c r="BT87" s="9" t="s">
        <v>7</v>
      </c>
      <c r="BU87" s="25" t="s">
        <v>80</v>
      </c>
      <c r="BV87" s="9" t="s">
        <v>7</v>
      </c>
      <c r="BW87" s="9">
        <v>180</v>
      </c>
      <c r="BX87" s="9" t="s">
        <v>7</v>
      </c>
      <c r="BY87" s="9">
        <v>290</v>
      </c>
      <c r="BZ87" s="9" t="s">
        <v>7</v>
      </c>
      <c r="CA87" s="11">
        <v>2450</v>
      </c>
      <c r="CB87" s="9" t="s">
        <v>7</v>
      </c>
      <c r="CC87" s="9">
        <v>6</v>
      </c>
      <c r="CD87" s="24" t="s">
        <v>12</v>
      </c>
      <c r="CE87" s="680">
        <v>29.31508761621815</v>
      </c>
      <c r="CF87" s="662">
        <f>INDEX('Калькулятор 24v'!$L$105:$BF$105,MATCH(CA87,'Калькулятор 24v'!$L$70:$BF$70,0))</f>
        <v>15303.954961795504</v>
      </c>
      <c r="CG87" s="27">
        <v>109172.93295662348</v>
      </c>
      <c r="CH87" s="27">
        <v>25383.641383346156</v>
      </c>
      <c r="CI87" s="20">
        <f t="shared" si="24"/>
        <v>134556.57433996964</v>
      </c>
    </row>
    <row r="88" spans="2:87" ht="16.5" thickBot="1" x14ac:dyDescent="0.3">
      <c r="B88" s="846"/>
      <c r="C88" s="8" t="str">
        <f t="shared" si="15"/>
        <v>Wtherm</v>
      </c>
      <c r="D88" s="9" t="s">
        <v>7</v>
      </c>
      <c r="E88" s="25" t="s">
        <v>80</v>
      </c>
      <c r="F88" s="9" t="s">
        <v>7</v>
      </c>
      <c r="G88" s="9">
        <v>75</v>
      </c>
      <c r="H88" s="9" t="s">
        <v>7</v>
      </c>
      <c r="I88" s="9">
        <v>290</v>
      </c>
      <c r="J88" s="9" t="s">
        <v>7</v>
      </c>
      <c r="K88" s="11">
        <v>2500</v>
      </c>
      <c r="L88" s="9" t="s">
        <v>7</v>
      </c>
      <c r="M88" s="9">
        <v>3</v>
      </c>
      <c r="N88" s="23" t="s">
        <v>8</v>
      </c>
      <c r="O88" s="680">
        <v>21.320677488213754</v>
      </c>
      <c r="P88" s="662">
        <f>INDEX('Калькулятор 24v'!$L$74:$BF$74,MATCH(K88,'Калькулятор 24v'!$L$70:$BF$70,0))</f>
        <v>6110.5519800000002</v>
      </c>
      <c r="Q88" s="27">
        <v>87529.146413328519</v>
      </c>
      <c r="R88" s="27">
        <v>26066.908801230773</v>
      </c>
      <c r="S88" s="20">
        <f t="shared" si="20"/>
        <v>113596.0552145593</v>
      </c>
      <c r="T88" s="8" t="str">
        <f t="shared" si="16"/>
        <v>Wtherm</v>
      </c>
      <c r="U88" s="9" t="s">
        <v>7</v>
      </c>
      <c r="V88" s="25" t="s">
        <v>80</v>
      </c>
      <c r="W88" s="9" t="s">
        <v>7</v>
      </c>
      <c r="X88" s="9">
        <v>90</v>
      </c>
      <c r="Y88" s="9" t="s">
        <v>7</v>
      </c>
      <c r="Z88" s="9">
        <v>290</v>
      </c>
      <c r="AA88" s="9" t="s">
        <v>7</v>
      </c>
      <c r="AB88" s="11">
        <v>2500</v>
      </c>
      <c r="AC88" s="9" t="s">
        <v>7</v>
      </c>
      <c r="AD88" s="9">
        <v>3</v>
      </c>
      <c r="AE88" s="23" t="s">
        <v>8</v>
      </c>
      <c r="AF88" s="680">
        <v>21.981628962213755</v>
      </c>
      <c r="AG88" s="662">
        <f>INDEX('Калькулятор 24v'!$L$81:$BF$81,MATCH(AB88,'Калькулятор 24v'!$L$70:$BF$70,0))</f>
        <v>8298.6135374999994</v>
      </c>
      <c r="AH88" s="27">
        <v>88360.236230425027</v>
      </c>
      <c r="AI88" s="27">
        <v>26066.908801230773</v>
      </c>
      <c r="AJ88" s="20">
        <f t="shared" si="21"/>
        <v>114427.1450316558</v>
      </c>
      <c r="AK88" s="8" t="str">
        <f t="shared" si="17"/>
        <v>Wtherm</v>
      </c>
      <c r="AL88" s="9" t="s">
        <v>7</v>
      </c>
      <c r="AM88" s="25" t="s">
        <v>80</v>
      </c>
      <c r="AN88" s="9" t="s">
        <v>7</v>
      </c>
      <c r="AO88" s="9">
        <v>110</v>
      </c>
      <c r="AP88" s="9" t="s">
        <v>7</v>
      </c>
      <c r="AQ88" s="9">
        <v>290</v>
      </c>
      <c r="AR88" s="9" t="s">
        <v>7</v>
      </c>
      <c r="AS88" s="11">
        <v>2500</v>
      </c>
      <c r="AT88" s="9" t="s">
        <v>7</v>
      </c>
      <c r="AU88" s="9">
        <v>3</v>
      </c>
      <c r="AV88" s="23" t="s">
        <v>8</v>
      </c>
      <c r="AW88" s="680">
        <v>22.862897594213752</v>
      </c>
      <c r="AX88" s="662">
        <f>INDEX('Калькулятор 24v'!$L$87:$BF$87,MATCH(AS88,'Калькулятор 24v'!$L$70:$BF$70,0))</f>
        <v>9955.4723612575981</v>
      </c>
      <c r="AY88" s="27">
        <v>89498.54348655371</v>
      </c>
      <c r="AZ88" s="27">
        <v>26066.908801230773</v>
      </c>
      <c r="BA88" s="20">
        <f t="shared" si="22"/>
        <v>115565.45228778449</v>
      </c>
      <c r="BB88" s="8" t="str">
        <f t="shared" si="18"/>
        <v>Wtherm</v>
      </c>
      <c r="BC88" s="9" t="s">
        <v>7</v>
      </c>
      <c r="BD88" s="25" t="s">
        <v>80</v>
      </c>
      <c r="BE88" s="9" t="s">
        <v>7</v>
      </c>
      <c r="BF88" s="9">
        <v>140</v>
      </c>
      <c r="BG88" s="9" t="s">
        <v>7</v>
      </c>
      <c r="BH88" s="9">
        <v>290</v>
      </c>
      <c r="BI88" s="9" t="s">
        <v>7</v>
      </c>
      <c r="BJ88" s="11">
        <v>2500</v>
      </c>
      <c r="BK88" s="9" t="s">
        <v>7</v>
      </c>
      <c r="BL88" s="9">
        <v>6</v>
      </c>
      <c r="BM88" s="24" t="s">
        <v>12</v>
      </c>
      <c r="BN88" s="680">
        <v>28.087127442621352</v>
      </c>
      <c r="BO88" s="662">
        <f>INDEX('Калькулятор 24v'!$L$93:$BF$93,MATCH(BJ88,'Калькулятор 24v'!$L$70:$BF$70,0))</f>
        <v>13683.20644558725</v>
      </c>
      <c r="BP88" s="27">
        <v>108422.81682645934</v>
      </c>
      <c r="BQ88" s="27">
        <v>26066.908801230773</v>
      </c>
      <c r="BR88" s="20">
        <f t="shared" si="23"/>
        <v>134489.72562769012</v>
      </c>
      <c r="BS88" s="8" t="str">
        <f t="shared" si="19"/>
        <v>Wtherm</v>
      </c>
      <c r="BT88" s="9" t="s">
        <v>7</v>
      </c>
      <c r="BU88" s="25" t="s">
        <v>80</v>
      </c>
      <c r="BV88" s="9" t="s">
        <v>7</v>
      </c>
      <c r="BW88" s="9">
        <v>180</v>
      </c>
      <c r="BX88" s="9" t="s">
        <v>7</v>
      </c>
      <c r="BY88" s="9">
        <v>290</v>
      </c>
      <c r="BZ88" s="9" t="s">
        <v>7</v>
      </c>
      <c r="CA88" s="11">
        <v>2500</v>
      </c>
      <c r="CB88" s="9" t="s">
        <v>7</v>
      </c>
      <c r="CC88" s="9">
        <v>6</v>
      </c>
      <c r="CD88" s="24" t="s">
        <v>12</v>
      </c>
      <c r="CE88" s="680">
        <v>29.849664706621354</v>
      </c>
      <c r="CF88" s="662">
        <f>INDEX('Калькулятор 24v'!$L$105:$BF$105,MATCH(CA88,'Калькулятор 24v'!$L$70:$BF$70,0))</f>
        <v>15668.334841838254</v>
      </c>
      <c r="CG88" s="27">
        <v>110714.52508871671</v>
      </c>
      <c r="CH88" s="27">
        <v>26066.908801230773</v>
      </c>
      <c r="CI88" s="20">
        <f t="shared" si="24"/>
        <v>136781.43388994748</v>
      </c>
    </row>
    <row r="89" spans="2:87" ht="16.5" thickBot="1" x14ac:dyDescent="0.3">
      <c r="B89" s="846"/>
      <c r="C89" s="8" t="str">
        <f t="shared" si="15"/>
        <v>Wtherm</v>
      </c>
      <c r="D89" s="9" t="s">
        <v>7</v>
      </c>
      <c r="E89" s="25" t="s">
        <v>80</v>
      </c>
      <c r="F89" s="9" t="s">
        <v>7</v>
      </c>
      <c r="G89" s="9">
        <v>75</v>
      </c>
      <c r="H89" s="9" t="s">
        <v>7</v>
      </c>
      <c r="I89" s="9">
        <v>290</v>
      </c>
      <c r="J89" s="9" t="s">
        <v>7</v>
      </c>
      <c r="K89" s="11">
        <v>2550</v>
      </c>
      <c r="L89" s="9" t="s">
        <v>7</v>
      </c>
      <c r="M89" s="9">
        <v>3</v>
      </c>
      <c r="N89" s="23" t="s">
        <v>8</v>
      </c>
      <c r="O89" s="680">
        <v>21.975741918253814</v>
      </c>
      <c r="P89" s="662">
        <f>INDEX('Калькулятор 24v'!$L$74:$BF$74,MATCH(K89,'Калькулятор 24v'!$L$70:$BF$70,0))</f>
        <v>6252.6578400000008</v>
      </c>
      <c r="Q89" s="27">
        <v>88602.322291039105</v>
      </c>
      <c r="R89" s="27">
        <v>26520.176219115383</v>
      </c>
      <c r="S89" s="20">
        <f t="shared" si="20"/>
        <v>115122.49851015449</v>
      </c>
      <c r="T89" s="8" t="str">
        <f t="shared" si="16"/>
        <v>Wtherm</v>
      </c>
      <c r="U89" s="9" t="s">
        <v>7</v>
      </c>
      <c r="V89" s="25" t="s">
        <v>80</v>
      </c>
      <c r="W89" s="9" t="s">
        <v>7</v>
      </c>
      <c r="X89" s="9">
        <v>90</v>
      </c>
      <c r="Y89" s="9" t="s">
        <v>7</v>
      </c>
      <c r="Z89" s="9">
        <v>290</v>
      </c>
      <c r="AA89" s="9" t="s">
        <v>7</v>
      </c>
      <c r="AB89" s="11">
        <v>2550</v>
      </c>
      <c r="AC89" s="9" t="s">
        <v>7</v>
      </c>
      <c r="AD89" s="9">
        <v>3</v>
      </c>
      <c r="AE89" s="23" t="s">
        <v>8</v>
      </c>
      <c r="AF89" s="680">
        <v>22.646207592253816</v>
      </c>
      <c r="AG89" s="662">
        <f>INDEX('Калькулятор 24v'!$L$81:$BF$81,MATCH(AB89,'Калькулятор 24v'!$L$70:$BF$70,0))</f>
        <v>8491.60455</v>
      </c>
      <c r="AH89" s="27">
        <v>89445.340173498116</v>
      </c>
      <c r="AI89" s="27">
        <v>26520.176219115383</v>
      </c>
      <c r="AJ89" s="20">
        <f t="shared" si="21"/>
        <v>115965.5163926135</v>
      </c>
      <c r="AK89" s="8" t="str">
        <f t="shared" si="17"/>
        <v>Wtherm</v>
      </c>
      <c r="AL89" s="9" t="s">
        <v>7</v>
      </c>
      <c r="AM89" s="25" t="s">
        <v>80</v>
      </c>
      <c r="AN89" s="9" t="s">
        <v>7</v>
      </c>
      <c r="AO89" s="9">
        <v>110</v>
      </c>
      <c r="AP89" s="9" t="s">
        <v>7</v>
      </c>
      <c r="AQ89" s="9">
        <v>290</v>
      </c>
      <c r="AR89" s="9" t="s">
        <v>7</v>
      </c>
      <c r="AS89" s="11">
        <v>2550</v>
      </c>
      <c r="AT89" s="9" t="s">
        <v>7</v>
      </c>
      <c r="AU89" s="9">
        <v>3</v>
      </c>
      <c r="AV89" s="23" t="s">
        <v>8</v>
      </c>
      <c r="AW89" s="680">
        <v>23.540161824253815</v>
      </c>
      <c r="AX89" s="662">
        <f>INDEX('Калькулятор 24v'!$L$87:$BF$87,MATCH(AS89,'Калькулятор 24v'!$L$70:$BF$70,0))</f>
        <v>10186.994974310102</v>
      </c>
      <c r="AY89" s="27">
        <v>90599.551516776803</v>
      </c>
      <c r="AZ89" s="27">
        <v>26520.176219115383</v>
      </c>
      <c r="BA89" s="20">
        <f t="shared" si="22"/>
        <v>117119.72773589219</v>
      </c>
      <c r="BB89" s="8" t="str">
        <f t="shared" si="18"/>
        <v>Wtherm</v>
      </c>
      <c r="BC89" s="9" t="s">
        <v>7</v>
      </c>
      <c r="BD89" s="25" t="s">
        <v>80</v>
      </c>
      <c r="BE89" s="9" t="s">
        <v>7</v>
      </c>
      <c r="BF89" s="9">
        <v>140</v>
      </c>
      <c r="BG89" s="9" t="s">
        <v>7</v>
      </c>
      <c r="BH89" s="9">
        <v>290</v>
      </c>
      <c r="BI89" s="9" t="s">
        <v>7</v>
      </c>
      <c r="BJ89" s="11">
        <v>2550</v>
      </c>
      <c r="BK89" s="9" t="s">
        <v>7</v>
      </c>
      <c r="BL89" s="9">
        <v>6</v>
      </c>
      <c r="BM89" s="24" t="s">
        <v>12</v>
      </c>
      <c r="BN89" s="680">
        <v>28.86722533302455</v>
      </c>
      <c r="BO89" s="662">
        <f>INDEX('Калькулятор 24v'!$L$93:$BF$93,MATCH(BJ89,'Калькулятор 24v'!$L$70:$BF$70,0))</f>
        <v>14001.420548973003</v>
      </c>
      <c r="BP89" s="27">
        <v>109921.31514425253</v>
      </c>
      <c r="BQ89" s="27">
        <v>26520.176219115383</v>
      </c>
      <c r="BR89" s="20">
        <f t="shared" si="23"/>
        <v>136441.49136336791</v>
      </c>
      <c r="BS89" s="8" t="str">
        <f t="shared" si="19"/>
        <v>Wtherm</v>
      </c>
      <c r="BT89" s="9" t="s">
        <v>7</v>
      </c>
      <c r="BU89" s="25" t="s">
        <v>80</v>
      </c>
      <c r="BV89" s="9" t="s">
        <v>7</v>
      </c>
      <c r="BW89" s="9">
        <v>180</v>
      </c>
      <c r="BX89" s="9" t="s">
        <v>7</v>
      </c>
      <c r="BY89" s="9">
        <v>290</v>
      </c>
      <c r="BZ89" s="9" t="s">
        <v>7</v>
      </c>
      <c r="CA89" s="11">
        <v>2550</v>
      </c>
      <c r="CB89" s="9" t="s">
        <v>7</v>
      </c>
      <c r="CC89" s="9">
        <v>6</v>
      </c>
      <c r="CD89" s="24" t="s">
        <v>12</v>
      </c>
      <c r="CE89" s="680">
        <v>30.655133797024547</v>
      </c>
      <c r="CF89" s="662">
        <f>INDEX('Калькулятор 24v'!$L$105:$BF$105,MATCH(CA89,'Калькулятор 24v'!$L$70:$BF$70,0))</f>
        <v>16032.714721881004</v>
      </c>
      <c r="CG89" s="27">
        <v>112244.8315808099</v>
      </c>
      <c r="CH89" s="27">
        <v>26520.176219115383</v>
      </c>
      <c r="CI89" s="20">
        <f t="shared" si="24"/>
        <v>138765.00779992528</v>
      </c>
    </row>
    <row r="90" spans="2:87" ht="16.5" thickBot="1" x14ac:dyDescent="0.3">
      <c r="B90" s="846"/>
      <c r="C90" s="8" t="str">
        <f t="shared" si="15"/>
        <v>Wtherm</v>
      </c>
      <c r="D90" s="12" t="s">
        <v>7</v>
      </c>
      <c r="E90" s="25" t="s">
        <v>80</v>
      </c>
      <c r="F90" s="12" t="s">
        <v>7</v>
      </c>
      <c r="G90" s="9">
        <v>75</v>
      </c>
      <c r="H90" s="12" t="s">
        <v>7</v>
      </c>
      <c r="I90" s="9">
        <v>290</v>
      </c>
      <c r="J90" s="12" t="s">
        <v>7</v>
      </c>
      <c r="K90" s="11">
        <v>2600</v>
      </c>
      <c r="L90" s="12" t="s">
        <v>7</v>
      </c>
      <c r="M90" s="9">
        <v>3</v>
      </c>
      <c r="N90" s="23" t="s">
        <v>8</v>
      </c>
      <c r="O90" s="680">
        <v>22.328806348293874</v>
      </c>
      <c r="P90" s="662">
        <f>INDEX('Калькулятор 24v'!$L$74:$BF$74,MATCH(K90,'Калькулятор 24v'!$L$70:$BF$70,0))</f>
        <v>6394.7637000000004</v>
      </c>
      <c r="Q90" s="27">
        <v>89612.62746339255</v>
      </c>
      <c r="R90" s="27">
        <v>26973.443637000004</v>
      </c>
      <c r="S90" s="20">
        <f t="shared" si="20"/>
        <v>116586.07110039255</v>
      </c>
      <c r="T90" s="8" t="str">
        <f t="shared" si="16"/>
        <v>Wtherm</v>
      </c>
      <c r="U90" s="12" t="s">
        <v>7</v>
      </c>
      <c r="V90" s="25" t="s">
        <v>80</v>
      </c>
      <c r="W90" s="12" t="s">
        <v>7</v>
      </c>
      <c r="X90" s="9">
        <v>90</v>
      </c>
      <c r="Y90" s="12" t="s">
        <v>7</v>
      </c>
      <c r="Z90" s="9">
        <v>290</v>
      </c>
      <c r="AA90" s="12" t="s">
        <v>7</v>
      </c>
      <c r="AB90" s="11">
        <v>2600</v>
      </c>
      <c r="AC90" s="12" t="s">
        <v>7</v>
      </c>
      <c r="AD90" s="9">
        <v>3</v>
      </c>
      <c r="AE90" s="23" t="s">
        <v>8</v>
      </c>
      <c r="AF90" s="680">
        <v>23.008786222293871</v>
      </c>
      <c r="AG90" s="662">
        <f>INDEX('Калькулятор 24v'!$L$81:$BF$81,MATCH(AB90,'Калькулятор 24v'!$L$70:$BF$70,0))</f>
        <v>8684.5955624999988</v>
      </c>
      <c r="AH90" s="27">
        <v>90467.573411214078</v>
      </c>
      <c r="AI90" s="27">
        <v>26973.443637000004</v>
      </c>
      <c r="AJ90" s="20">
        <f t="shared" si="21"/>
        <v>117441.01704821408</v>
      </c>
      <c r="AK90" s="8" t="str">
        <f t="shared" si="17"/>
        <v>Wtherm</v>
      </c>
      <c r="AL90" s="12" t="s">
        <v>7</v>
      </c>
      <c r="AM90" s="25" t="s">
        <v>80</v>
      </c>
      <c r="AN90" s="12" t="s">
        <v>7</v>
      </c>
      <c r="AO90" s="9">
        <v>110</v>
      </c>
      <c r="AP90" s="12" t="s">
        <v>7</v>
      </c>
      <c r="AQ90" s="9">
        <v>290</v>
      </c>
      <c r="AR90" s="12" t="s">
        <v>7</v>
      </c>
      <c r="AS90" s="11">
        <v>2600</v>
      </c>
      <c r="AT90" s="12" t="s">
        <v>7</v>
      </c>
      <c r="AU90" s="9">
        <v>3</v>
      </c>
      <c r="AV90" s="23" t="s">
        <v>8</v>
      </c>
      <c r="AW90" s="680">
        <v>23.915426054293874</v>
      </c>
      <c r="AX90" s="662">
        <f>INDEX('Калькулятор 24v'!$L$87:$BF$87,MATCH(AS90,'Калькулятор 24v'!$L$70:$BF$70,0))</f>
        <v>10418.517587362603</v>
      </c>
      <c r="AY90" s="27">
        <v>91637.688841642754</v>
      </c>
      <c r="AZ90" s="27">
        <v>26973.443637000004</v>
      </c>
      <c r="BA90" s="20">
        <f t="shared" si="22"/>
        <v>118611.13247864276</v>
      </c>
      <c r="BB90" s="8" t="str">
        <f t="shared" si="18"/>
        <v>Wtherm</v>
      </c>
      <c r="BC90" s="12" t="s">
        <v>7</v>
      </c>
      <c r="BD90" s="25" t="s">
        <v>80</v>
      </c>
      <c r="BE90" s="12" t="s">
        <v>7</v>
      </c>
      <c r="BF90" s="9">
        <v>140</v>
      </c>
      <c r="BG90" s="12" t="s">
        <v>7</v>
      </c>
      <c r="BH90" s="9">
        <v>290</v>
      </c>
      <c r="BI90" s="12" t="s">
        <v>7</v>
      </c>
      <c r="BJ90" s="11">
        <v>2600</v>
      </c>
      <c r="BK90" s="12" t="s">
        <v>7</v>
      </c>
      <c r="BL90" s="9">
        <v>6</v>
      </c>
      <c r="BM90" s="24" t="s">
        <v>12</v>
      </c>
      <c r="BN90" s="680">
        <v>29.345323223427748</v>
      </c>
      <c r="BO90" s="662">
        <f>INDEX('Калькулятор 24v'!$L$93:$BF$93,MATCH(BJ90,'Калькулятор 24v'!$L$70:$BF$70,0))</f>
        <v>14319.634652358753</v>
      </c>
      <c r="BP90" s="27">
        <v>111356.9427566886</v>
      </c>
      <c r="BQ90" s="27">
        <v>26973.443637000004</v>
      </c>
      <c r="BR90" s="20">
        <f t="shared" si="23"/>
        <v>138330.38639368862</v>
      </c>
      <c r="BS90" s="8" t="str">
        <f t="shared" si="19"/>
        <v>Wtherm</v>
      </c>
      <c r="BT90" s="12" t="s">
        <v>7</v>
      </c>
      <c r="BU90" s="25" t="s">
        <v>80</v>
      </c>
      <c r="BV90" s="12" t="s">
        <v>7</v>
      </c>
      <c r="BW90" s="9">
        <v>180</v>
      </c>
      <c r="BX90" s="12" t="s">
        <v>7</v>
      </c>
      <c r="BY90" s="9">
        <v>290</v>
      </c>
      <c r="BZ90" s="12" t="s">
        <v>7</v>
      </c>
      <c r="CA90" s="11">
        <v>2600</v>
      </c>
      <c r="CB90" s="12" t="s">
        <v>7</v>
      </c>
      <c r="CC90" s="9">
        <v>6</v>
      </c>
      <c r="CD90" s="24" t="s">
        <v>12</v>
      </c>
      <c r="CE90" s="680">
        <v>31.158602887427747</v>
      </c>
      <c r="CF90" s="662">
        <f>INDEX('Калькулятор 24v'!$L$105:$BF$105,MATCH(CA90,'Калькулятор 24v'!$L$70:$BF$70,0))</f>
        <v>16397.094601923756</v>
      </c>
      <c r="CG90" s="27">
        <v>113712.26736754597</v>
      </c>
      <c r="CH90" s="27">
        <v>26973.443637000004</v>
      </c>
      <c r="CI90" s="20">
        <f t="shared" si="24"/>
        <v>140685.71100454597</v>
      </c>
    </row>
    <row r="91" spans="2:87" ht="16.5" thickBot="1" x14ac:dyDescent="0.3">
      <c r="B91" s="846"/>
      <c r="C91" s="8" t="str">
        <f t="shared" si="15"/>
        <v>Wtherm</v>
      </c>
      <c r="D91" s="9" t="s">
        <v>7</v>
      </c>
      <c r="E91" s="25" t="s">
        <v>80</v>
      </c>
      <c r="F91" s="9" t="s">
        <v>7</v>
      </c>
      <c r="G91" s="9">
        <v>75</v>
      </c>
      <c r="H91" s="9" t="s">
        <v>7</v>
      </c>
      <c r="I91" s="9">
        <v>290</v>
      </c>
      <c r="J91" s="9" t="s">
        <v>7</v>
      </c>
      <c r="K91" s="11">
        <v>2650</v>
      </c>
      <c r="L91" s="9" t="s">
        <v>7</v>
      </c>
      <c r="M91" s="9">
        <v>3</v>
      </c>
      <c r="N91" s="23" t="s">
        <v>8</v>
      </c>
      <c r="O91" s="680">
        <v>22.681870778333938</v>
      </c>
      <c r="P91" s="662">
        <f>INDEX('Калькулятор 24v'!$L$74:$BF$74,MATCH(K91,'Калькулятор 24v'!$L$70:$BF$70,0))</f>
        <v>6536.8695600000001</v>
      </c>
      <c r="Q91" s="27">
        <v>90622.932635746038</v>
      </c>
      <c r="R91" s="27">
        <v>27426.711054884618</v>
      </c>
      <c r="S91" s="20">
        <f t="shared" si="20"/>
        <v>118049.64369063065</v>
      </c>
      <c r="T91" s="8" t="str">
        <f t="shared" si="16"/>
        <v>Wtherm</v>
      </c>
      <c r="U91" s="9" t="s">
        <v>7</v>
      </c>
      <c r="V91" s="25" t="s">
        <v>80</v>
      </c>
      <c r="W91" s="9" t="s">
        <v>7</v>
      </c>
      <c r="X91" s="9">
        <v>90</v>
      </c>
      <c r="Y91" s="9" t="s">
        <v>7</v>
      </c>
      <c r="Z91" s="9">
        <v>290</v>
      </c>
      <c r="AA91" s="9" t="s">
        <v>7</v>
      </c>
      <c r="AB91" s="11">
        <v>2650</v>
      </c>
      <c r="AC91" s="9" t="s">
        <v>7</v>
      </c>
      <c r="AD91" s="9">
        <v>3</v>
      </c>
      <c r="AE91" s="23" t="s">
        <v>8</v>
      </c>
      <c r="AF91" s="680">
        <v>23.37136485233394</v>
      </c>
      <c r="AG91" s="662">
        <f>INDEX('Калькулятор 24v'!$L$81:$BF$81,MATCH(AB91,'Калькулятор 24v'!$L$70:$BF$70,0))</f>
        <v>8877.5865749999975</v>
      </c>
      <c r="AH91" s="27">
        <v>91489.80664893004</v>
      </c>
      <c r="AI91" s="27">
        <v>27426.711054884618</v>
      </c>
      <c r="AJ91" s="20">
        <f t="shared" si="21"/>
        <v>118916.51770381466</v>
      </c>
      <c r="AK91" s="8" t="str">
        <f t="shared" si="17"/>
        <v>Wtherm</v>
      </c>
      <c r="AL91" s="9" t="s">
        <v>7</v>
      </c>
      <c r="AM91" s="25" t="s">
        <v>80</v>
      </c>
      <c r="AN91" s="9" t="s">
        <v>7</v>
      </c>
      <c r="AO91" s="9">
        <v>110</v>
      </c>
      <c r="AP91" s="9" t="s">
        <v>7</v>
      </c>
      <c r="AQ91" s="9">
        <v>290</v>
      </c>
      <c r="AR91" s="9" t="s">
        <v>7</v>
      </c>
      <c r="AS91" s="11">
        <v>2650</v>
      </c>
      <c r="AT91" s="9" t="s">
        <v>7</v>
      </c>
      <c r="AU91" s="9">
        <v>3</v>
      </c>
      <c r="AV91" s="23" t="s">
        <v>8</v>
      </c>
      <c r="AW91" s="680">
        <v>24.290690284333934</v>
      </c>
      <c r="AX91" s="662">
        <f>INDEX('Калькулятор 24v'!$L$87:$BF$87,MATCH(AS91,'Калькулятор 24v'!$L$70:$BF$70,0))</f>
        <v>10650.040200415104</v>
      </c>
      <c r="AY91" s="27">
        <v>92675.826166508734</v>
      </c>
      <c r="AZ91" s="27">
        <v>27426.711054884618</v>
      </c>
      <c r="BA91" s="20">
        <f t="shared" si="22"/>
        <v>120102.53722139334</v>
      </c>
      <c r="BB91" s="8" t="str">
        <f t="shared" si="18"/>
        <v>Wtherm</v>
      </c>
      <c r="BC91" s="9" t="s">
        <v>7</v>
      </c>
      <c r="BD91" s="25" t="s">
        <v>80</v>
      </c>
      <c r="BE91" s="9" t="s">
        <v>7</v>
      </c>
      <c r="BF91" s="9">
        <v>140</v>
      </c>
      <c r="BG91" s="9" t="s">
        <v>7</v>
      </c>
      <c r="BH91" s="9">
        <v>290</v>
      </c>
      <c r="BI91" s="9" t="s">
        <v>7</v>
      </c>
      <c r="BJ91" s="11">
        <v>2650</v>
      </c>
      <c r="BK91" s="9" t="s">
        <v>7</v>
      </c>
      <c r="BL91" s="9">
        <v>6</v>
      </c>
      <c r="BM91" s="24" t="s">
        <v>12</v>
      </c>
      <c r="BN91" s="680">
        <v>29.823421113830946</v>
      </c>
      <c r="BO91" s="662">
        <f>INDEX('Калькулятор 24v'!$L$93:$BF$93,MATCH(BJ91,'Калькулятор 24v'!$L$70:$BF$70,0))</f>
        <v>14637.848755744501</v>
      </c>
      <c r="BP91" s="27">
        <v>112792.5703691247</v>
      </c>
      <c r="BQ91" s="27">
        <v>27426.711054884618</v>
      </c>
      <c r="BR91" s="20">
        <f t="shared" si="23"/>
        <v>140219.28142400933</v>
      </c>
      <c r="BS91" s="8" t="str">
        <f t="shared" si="19"/>
        <v>Wtherm</v>
      </c>
      <c r="BT91" s="9" t="s">
        <v>7</v>
      </c>
      <c r="BU91" s="25" t="s">
        <v>80</v>
      </c>
      <c r="BV91" s="9" t="s">
        <v>7</v>
      </c>
      <c r="BW91" s="9">
        <v>180</v>
      </c>
      <c r="BX91" s="9" t="s">
        <v>7</v>
      </c>
      <c r="BY91" s="9">
        <v>290</v>
      </c>
      <c r="BZ91" s="9" t="s">
        <v>7</v>
      </c>
      <c r="CA91" s="11">
        <v>2650</v>
      </c>
      <c r="CB91" s="9" t="s">
        <v>7</v>
      </c>
      <c r="CC91" s="9">
        <v>6</v>
      </c>
      <c r="CD91" s="24" t="s">
        <v>12</v>
      </c>
      <c r="CE91" s="680">
        <v>31.662071977830948</v>
      </c>
      <c r="CF91" s="662">
        <f>INDEX('Калькулятор 24v'!$L$105:$BF$105,MATCH(CA91,'Калькулятор 24v'!$L$70:$BF$70,0))</f>
        <v>16761.474481966503</v>
      </c>
      <c r="CG91" s="27">
        <v>115179.70315428206</v>
      </c>
      <c r="CH91" s="27">
        <v>27426.711054884618</v>
      </c>
      <c r="CI91" s="20">
        <f t="shared" si="24"/>
        <v>142606.41420916669</v>
      </c>
    </row>
    <row r="92" spans="2:87" ht="16.5" thickBot="1" x14ac:dyDescent="0.3">
      <c r="B92" s="846"/>
      <c r="C92" s="8" t="str">
        <f t="shared" si="15"/>
        <v>Wtherm</v>
      </c>
      <c r="D92" s="9" t="s">
        <v>7</v>
      </c>
      <c r="E92" s="25" t="s">
        <v>80</v>
      </c>
      <c r="F92" s="9" t="s">
        <v>7</v>
      </c>
      <c r="G92" s="9">
        <v>75</v>
      </c>
      <c r="H92" s="9" t="s">
        <v>7</v>
      </c>
      <c r="I92" s="9">
        <v>290</v>
      </c>
      <c r="J92" s="9" t="s">
        <v>7</v>
      </c>
      <c r="K92" s="11">
        <v>2700</v>
      </c>
      <c r="L92" s="9" t="s">
        <v>7</v>
      </c>
      <c r="M92" s="9">
        <v>3</v>
      </c>
      <c r="N92" s="23" t="s">
        <v>8</v>
      </c>
      <c r="O92" s="680">
        <v>23.066043208373998</v>
      </c>
      <c r="P92" s="662">
        <f>INDEX('Калькулятор 24v'!$L$74:$BF$74,MATCH(K92,'Калькулятор 24v'!$L$70:$BF$70,0))</f>
        <v>6678.9754200000007</v>
      </c>
      <c r="Q92" s="27">
        <v>91633.237808099453</v>
      </c>
      <c r="R92" s="27">
        <v>28109.978472769235</v>
      </c>
      <c r="S92" s="20">
        <f t="shared" si="20"/>
        <v>119743.21628086868</v>
      </c>
      <c r="T92" s="8" t="str">
        <f t="shared" si="16"/>
        <v>Wtherm</v>
      </c>
      <c r="U92" s="9" t="s">
        <v>7</v>
      </c>
      <c r="V92" s="25" t="s">
        <v>80</v>
      </c>
      <c r="W92" s="9" t="s">
        <v>7</v>
      </c>
      <c r="X92" s="9">
        <v>90</v>
      </c>
      <c r="Y92" s="9" t="s">
        <v>7</v>
      </c>
      <c r="Z92" s="9">
        <v>290</v>
      </c>
      <c r="AA92" s="9" t="s">
        <v>7</v>
      </c>
      <c r="AB92" s="11">
        <v>2700</v>
      </c>
      <c r="AC92" s="9" t="s">
        <v>7</v>
      </c>
      <c r="AD92" s="9">
        <v>3</v>
      </c>
      <c r="AE92" s="23" t="s">
        <v>8</v>
      </c>
      <c r="AF92" s="680">
        <v>23.765051482373998</v>
      </c>
      <c r="AG92" s="662">
        <f>INDEX('Калькулятор 24v'!$L$81:$BF$81,MATCH(AB92,'Калькулятор 24v'!$L$70:$BF$70,0))</f>
        <v>9070.5775874999999</v>
      </c>
      <c r="AH92" s="27">
        <v>92512.039886645973</v>
      </c>
      <c r="AI92" s="27">
        <v>28109.978472769235</v>
      </c>
      <c r="AJ92" s="20">
        <f t="shared" si="21"/>
        <v>120622.0183594152</v>
      </c>
      <c r="AK92" s="8" t="str">
        <f t="shared" si="17"/>
        <v>Wtherm</v>
      </c>
      <c r="AL92" s="9" t="s">
        <v>7</v>
      </c>
      <c r="AM92" s="25" t="s">
        <v>80</v>
      </c>
      <c r="AN92" s="9" t="s">
        <v>7</v>
      </c>
      <c r="AO92" s="9">
        <v>110</v>
      </c>
      <c r="AP92" s="9" t="s">
        <v>7</v>
      </c>
      <c r="AQ92" s="9">
        <v>290</v>
      </c>
      <c r="AR92" s="9" t="s">
        <v>7</v>
      </c>
      <c r="AS92" s="11">
        <v>2700</v>
      </c>
      <c r="AT92" s="9" t="s">
        <v>7</v>
      </c>
      <c r="AU92" s="9">
        <v>3</v>
      </c>
      <c r="AV92" s="23" t="s">
        <v>8</v>
      </c>
      <c r="AW92" s="680">
        <v>24.697062514373997</v>
      </c>
      <c r="AX92" s="662">
        <f>INDEX('Калькулятор 24v'!$L$87:$BF$87,MATCH(AS92,'Калькулятор 24v'!$L$70:$BF$70,0))</f>
        <v>10881.562813467608</v>
      </c>
      <c r="AY92" s="27">
        <v>93713.963491374656</v>
      </c>
      <c r="AZ92" s="27">
        <v>28109.978472769235</v>
      </c>
      <c r="BA92" s="20">
        <f t="shared" si="22"/>
        <v>121823.94196414389</v>
      </c>
      <c r="BB92" s="8" t="str">
        <f t="shared" si="18"/>
        <v>Wtherm</v>
      </c>
      <c r="BC92" s="9" t="s">
        <v>7</v>
      </c>
      <c r="BD92" s="25" t="s">
        <v>80</v>
      </c>
      <c r="BE92" s="9" t="s">
        <v>7</v>
      </c>
      <c r="BF92" s="9">
        <v>140</v>
      </c>
      <c r="BG92" s="9" t="s">
        <v>7</v>
      </c>
      <c r="BH92" s="9">
        <v>290</v>
      </c>
      <c r="BI92" s="9" t="s">
        <v>7</v>
      </c>
      <c r="BJ92" s="11">
        <v>2700</v>
      </c>
      <c r="BK92" s="9" t="s">
        <v>7</v>
      </c>
      <c r="BL92" s="9">
        <v>6</v>
      </c>
      <c r="BM92" s="24" t="s">
        <v>12</v>
      </c>
      <c r="BN92" s="680">
        <v>30.332627004234148</v>
      </c>
      <c r="BO92" s="662">
        <f>INDEX('Калькулятор 24v'!$L$93:$BF$93,MATCH(BJ92,'Калькулятор 24v'!$L$70:$BF$70,0))</f>
        <v>14956.06285913025</v>
      </c>
      <c r="BP92" s="27">
        <v>114228.19798156072</v>
      </c>
      <c r="BQ92" s="27">
        <v>28109.978472769235</v>
      </c>
      <c r="BR92" s="20">
        <f t="shared" si="23"/>
        <v>142338.17645432995</v>
      </c>
      <c r="BS92" s="8" t="str">
        <f t="shared" si="19"/>
        <v>Wtherm</v>
      </c>
      <c r="BT92" s="9" t="s">
        <v>7</v>
      </c>
      <c r="BU92" s="25" t="s">
        <v>80</v>
      </c>
      <c r="BV92" s="9" t="s">
        <v>7</v>
      </c>
      <c r="BW92" s="9">
        <v>180</v>
      </c>
      <c r="BX92" s="9" t="s">
        <v>7</v>
      </c>
      <c r="BY92" s="9">
        <v>290</v>
      </c>
      <c r="BZ92" s="9" t="s">
        <v>7</v>
      </c>
      <c r="CA92" s="11">
        <v>2700</v>
      </c>
      <c r="CB92" s="9" t="s">
        <v>7</v>
      </c>
      <c r="CC92" s="9">
        <v>6</v>
      </c>
      <c r="CD92" s="24" t="s">
        <v>12</v>
      </c>
      <c r="CE92" s="680">
        <v>32.196649068234144</v>
      </c>
      <c r="CF92" s="662">
        <f>INDEX('Калькулятор 24v'!$L$105:$BF$105,MATCH(CA92,'Калькулятор 24v'!$L$70:$BF$70,0))</f>
        <v>17125.854362009257</v>
      </c>
      <c r="CG92" s="27">
        <v>116647.13894101809</v>
      </c>
      <c r="CH92" s="27">
        <v>28109.978472769235</v>
      </c>
      <c r="CI92" s="20">
        <f t="shared" si="24"/>
        <v>144757.11741378732</v>
      </c>
    </row>
    <row r="93" spans="2:87" ht="16.5" thickBot="1" x14ac:dyDescent="0.3">
      <c r="B93" s="846"/>
      <c r="C93" s="8" t="str">
        <f t="shared" si="15"/>
        <v>Wtherm</v>
      </c>
      <c r="D93" s="9" t="s">
        <v>7</v>
      </c>
      <c r="E93" s="25" t="s">
        <v>80</v>
      </c>
      <c r="F93" s="9" t="s">
        <v>7</v>
      </c>
      <c r="G93" s="9">
        <v>75</v>
      </c>
      <c r="H93" s="9" t="s">
        <v>7</v>
      </c>
      <c r="I93" s="9">
        <v>290</v>
      </c>
      <c r="J93" s="9" t="s">
        <v>7</v>
      </c>
      <c r="K93" s="11">
        <v>2750</v>
      </c>
      <c r="L93" s="9" t="s">
        <v>7</v>
      </c>
      <c r="M93" s="9">
        <v>3</v>
      </c>
      <c r="N93" s="23" t="s">
        <v>8</v>
      </c>
      <c r="O93" s="680">
        <v>23.419107638414054</v>
      </c>
      <c r="P93" s="662">
        <f>INDEX('Калькулятор 24v'!$L$74:$BF$74,MATCH(K93,'Калькулятор 24v'!$L$70:$BF$70,0))</f>
        <v>6821.0812800000003</v>
      </c>
      <c r="Q93" s="27">
        <v>92643.542980452912</v>
      </c>
      <c r="R93" s="27">
        <v>28563.245890653856</v>
      </c>
      <c r="S93" s="20">
        <f t="shared" si="20"/>
        <v>121206.78887110676</v>
      </c>
      <c r="T93" s="8" t="str">
        <f t="shared" si="16"/>
        <v>Wtherm</v>
      </c>
      <c r="U93" s="9" t="s">
        <v>7</v>
      </c>
      <c r="V93" s="25" t="s">
        <v>80</v>
      </c>
      <c r="W93" s="9" t="s">
        <v>7</v>
      </c>
      <c r="X93" s="9">
        <v>90</v>
      </c>
      <c r="Y93" s="9" t="s">
        <v>7</v>
      </c>
      <c r="Z93" s="9">
        <v>290</v>
      </c>
      <c r="AA93" s="9" t="s">
        <v>7</v>
      </c>
      <c r="AB93" s="11">
        <v>2750</v>
      </c>
      <c r="AC93" s="9" t="s">
        <v>7</v>
      </c>
      <c r="AD93" s="9">
        <v>3</v>
      </c>
      <c r="AE93" s="23" t="s">
        <v>8</v>
      </c>
      <c r="AF93" s="680">
        <v>24.12763011241406</v>
      </c>
      <c r="AG93" s="662">
        <f>INDEX('Калькулятор 24v'!$L$81:$BF$81,MATCH(AB93,'Калькулятор 24v'!$L$70:$BF$70,0))</f>
        <v>9263.5685999999987</v>
      </c>
      <c r="AH93" s="27">
        <v>93534.27312436192</v>
      </c>
      <c r="AI93" s="27">
        <v>28563.245890653856</v>
      </c>
      <c r="AJ93" s="20">
        <f t="shared" si="21"/>
        <v>122097.51901501577</v>
      </c>
      <c r="AK93" s="8" t="str">
        <f t="shared" si="17"/>
        <v>Wtherm</v>
      </c>
      <c r="AL93" s="9" t="s">
        <v>7</v>
      </c>
      <c r="AM93" s="25" t="s">
        <v>80</v>
      </c>
      <c r="AN93" s="9" t="s">
        <v>7</v>
      </c>
      <c r="AO93" s="9">
        <v>110</v>
      </c>
      <c r="AP93" s="9" t="s">
        <v>7</v>
      </c>
      <c r="AQ93" s="9">
        <v>290</v>
      </c>
      <c r="AR93" s="9" t="s">
        <v>7</v>
      </c>
      <c r="AS93" s="11">
        <v>2750</v>
      </c>
      <c r="AT93" s="9" t="s">
        <v>7</v>
      </c>
      <c r="AU93" s="9">
        <v>3</v>
      </c>
      <c r="AV93" s="23" t="s">
        <v>8</v>
      </c>
      <c r="AW93" s="680">
        <v>25.072326744414056</v>
      </c>
      <c r="AX93" s="662">
        <f>INDEX('Калькулятор 24v'!$L$87:$BF$87,MATCH(AS93,'Калькулятор 24v'!$L$70:$BF$70,0))</f>
        <v>11113.085426520109</v>
      </c>
      <c r="AY93" s="27">
        <v>94752.100816240607</v>
      </c>
      <c r="AZ93" s="27">
        <v>28563.245890653856</v>
      </c>
      <c r="BA93" s="20">
        <f t="shared" si="22"/>
        <v>123315.34670689446</v>
      </c>
      <c r="BB93" s="8" t="str">
        <f t="shared" si="18"/>
        <v>Wtherm</v>
      </c>
      <c r="BC93" s="9" t="s">
        <v>7</v>
      </c>
      <c r="BD93" s="25" t="s">
        <v>80</v>
      </c>
      <c r="BE93" s="9" t="s">
        <v>7</v>
      </c>
      <c r="BF93" s="9">
        <v>140</v>
      </c>
      <c r="BG93" s="9" t="s">
        <v>7</v>
      </c>
      <c r="BH93" s="9">
        <v>290</v>
      </c>
      <c r="BI93" s="9" t="s">
        <v>7</v>
      </c>
      <c r="BJ93" s="11">
        <v>2750</v>
      </c>
      <c r="BK93" s="9" t="s">
        <v>7</v>
      </c>
      <c r="BL93" s="9">
        <v>6</v>
      </c>
      <c r="BM93" s="24" t="s">
        <v>12</v>
      </c>
      <c r="BN93" s="680">
        <v>30.810724894637346</v>
      </c>
      <c r="BO93" s="662">
        <f>INDEX('Калькулятор 24v'!$L$93:$BF$93,MATCH(BJ93,'Калькулятор 24v'!$L$70:$BF$70,0))</f>
        <v>15274.276962516</v>
      </c>
      <c r="BP93" s="27">
        <v>115663.82559399679</v>
      </c>
      <c r="BQ93" s="27">
        <v>28563.245890653856</v>
      </c>
      <c r="BR93" s="20">
        <f t="shared" si="23"/>
        <v>144227.07148465066</v>
      </c>
      <c r="BS93" s="8" t="str">
        <f t="shared" si="19"/>
        <v>Wtherm</v>
      </c>
      <c r="BT93" s="9" t="s">
        <v>7</v>
      </c>
      <c r="BU93" s="25" t="s">
        <v>80</v>
      </c>
      <c r="BV93" s="9" t="s">
        <v>7</v>
      </c>
      <c r="BW93" s="9">
        <v>180</v>
      </c>
      <c r="BX93" s="9" t="s">
        <v>7</v>
      </c>
      <c r="BY93" s="9">
        <v>290</v>
      </c>
      <c r="BZ93" s="9" t="s">
        <v>7</v>
      </c>
      <c r="CA93" s="11">
        <v>2750</v>
      </c>
      <c r="CB93" s="9" t="s">
        <v>7</v>
      </c>
      <c r="CC93" s="9">
        <v>6</v>
      </c>
      <c r="CD93" s="24" t="s">
        <v>12</v>
      </c>
      <c r="CE93" s="680">
        <v>32.700118158637352</v>
      </c>
      <c r="CF93" s="662">
        <f>INDEX('Калькулятор 24v'!$L$105:$BF$105,MATCH(CA93,'Калькулятор 24v'!$L$70:$BF$70,0))</f>
        <v>17490.234242052004</v>
      </c>
      <c r="CG93" s="27">
        <v>118114.57472775415</v>
      </c>
      <c r="CH93" s="27">
        <v>28563.245890653856</v>
      </c>
      <c r="CI93" s="20">
        <f t="shared" si="24"/>
        <v>146677.820618408</v>
      </c>
    </row>
    <row r="94" spans="2:87" ht="16.5" thickBot="1" x14ac:dyDescent="0.3">
      <c r="B94" s="846"/>
      <c r="C94" s="8" t="str">
        <f t="shared" si="15"/>
        <v>Wtherm</v>
      </c>
      <c r="D94" s="9" t="s">
        <v>7</v>
      </c>
      <c r="E94" s="25" t="s">
        <v>80</v>
      </c>
      <c r="F94" s="9" t="s">
        <v>7</v>
      </c>
      <c r="G94" s="9">
        <v>75</v>
      </c>
      <c r="H94" s="9" t="s">
        <v>7</v>
      </c>
      <c r="I94" s="9">
        <v>290</v>
      </c>
      <c r="J94" s="9" t="s">
        <v>7</v>
      </c>
      <c r="K94" s="11">
        <v>2800</v>
      </c>
      <c r="L94" s="9" t="s">
        <v>7</v>
      </c>
      <c r="M94" s="9">
        <v>3</v>
      </c>
      <c r="N94" s="23" t="s">
        <v>8</v>
      </c>
      <c r="O94" s="680">
        <v>23.772172068454118</v>
      </c>
      <c r="P94" s="662">
        <f>INDEX('Калькулятор 24v'!$L$74:$BF$74,MATCH(K94,'Калькулятор 24v'!$L$70:$BF$70,0))</f>
        <v>6963.1871400000018</v>
      </c>
      <c r="Q94" s="27">
        <v>93653.848152806357</v>
      </c>
      <c r="R94" s="27">
        <v>29016.513308538462</v>
      </c>
      <c r="S94" s="20">
        <f t="shared" si="20"/>
        <v>122670.36146134482</v>
      </c>
      <c r="T94" s="8" t="str">
        <f t="shared" si="16"/>
        <v>Wtherm</v>
      </c>
      <c r="U94" s="9" t="s">
        <v>7</v>
      </c>
      <c r="V94" s="25" t="s">
        <v>80</v>
      </c>
      <c r="W94" s="9" t="s">
        <v>7</v>
      </c>
      <c r="X94" s="9">
        <v>90</v>
      </c>
      <c r="Y94" s="9" t="s">
        <v>7</v>
      </c>
      <c r="Z94" s="9">
        <v>290</v>
      </c>
      <c r="AA94" s="9" t="s">
        <v>7</v>
      </c>
      <c r="AB94" s="11">
        <v>2800</v>
      </c>
      <c r="AC94" s="9" t="s">
        <v>7</v>
      </c>
      <c r="AD94" s="9">
        <v>3</v>
      </c>
      <c r="AE94" s="23" t="s">
        <v>8</v>
      </c>
      <c r="AF94" s="680">
        <v>24.490208742454115</v>
      </c>
      <c r="AG94" s="662">
        <f>INDEX('Калькулятор 24v'!$L$81:$BF$81,MATCH(AB94,'Калькулятор 24v'!$L$70:$BF$70,0))</f>
        <v>9456.5596124999993</v>
      </c>
      <c r="AH94" s="27">
        <v>94556.506362077867</v>
      </c>
      <c r="AI94" s="27">
        <v>29016.513308538462</v>
      </c>
      <c r="AJ94" s="20">
        <f t="shared" si="21"/>
        <v>123573.01967061633</v>
      </c>
      <c r="AK94" s="8" t="str">
        <f t="shared" si="17"/>
        <v>Wtherm</v>
      </c>
      <c r="AL94" s="9" t="s">
        <v>7</v>
      </c>
      <c r="AM94" s="25" t="s">
        <v>80</v>
      </c>
      <c r="AN94" s="9" t="s">
        <v>7</v>
      </c>
      <c r="AO94" s="9">
        <v>110</v>
      </c>
      <c r="AP94" s="9" t="s">
        <v>7</v>
      </c>
      <c r="AQ94" s="9">
        <v>290</v>
      </c>
      <c r="AR94" s="9" t="s">
        <v>7</v>
      </c>
      <c r="AS94" s="11">
        <v>2800</v>
      </c>
      <c r="AT94" s="9" t="s">
        <v>7</v>
      </c>
      <c r="AU94" s="9">
        <v>3</v>
      </c>
      <c r="AV94" s="23" t="s">
        <v>8</v>
      </c>
      <c r="AW94" s="680">
        <v>25.447590974454116</v>
      </c>
      <c r="AX94" s="662">
        <f>INDEX('Калькулятор 24v'!$L$87:$BF$87,MATCH(AS94,'Калькулятор 24v'!$L$70:$BF$70,0))</f>
        <v>11344.608039572615</v>
      </c>
      <c r="AY94" s="27">
        <v>95790.238141106543</v>
      </c>
      <c r="AZ94" s="27">
        <v>29016.513308538462</v>
      </c>
      <c r="BA94" s="20">
        <f t="shared" si="22"/>
        <v>124806.751449645</v>
      </c>
      <c r="BB94" s="8" t="str">
        <f t="shared" si="18"/>
        <v>Wtherm</v>
      </c>
      <c r="BC94" s="9" t="s">
        <v>7</v>
      </c>
      <c r="BD94" s="25" t="s">
        <v>80</v>
      </c>
      <c r="BE94" s="9" t="s">
        <v>7</v>
      </c>
      <c r="BF94" s="9">
        <v>140</v>
      </c>
      <c r="BG94" s="9" t="s">
        <v>7</v>
      </c>
      <c r="BH94" s="9">
        <v>290</v>
      </c>
      <c r="BI94" s="9" t="s">
        <v>7</v>
      </c>
      <c r="BJ94" s="11">
        <v>2800</v>
      </c>
      <c r="BK94" s="9" t="s">
        <v>7</v>
      </c>
      <c r="BL94" s="9">
        <v>6</v>
      </c>
      <c r="BM94" s="24" t="s">
        <v>12</v>
      </c>
      <c r="BN94" s="680">
        <v>31.288822785040544</v>
      </c>
      <c r="BO94" s="662">
        <f>INDEX('Калькулятор 24v'!$L$93:$BF$93,MATCH(BJ94,'Калькулятор 24v'!$L$70:$BF$70,0))</f>
        <v>15592.491065901753</v>
      </c>
      <c r="BP94" s="27">
        <v>117099.45320643284</v>
      </c>
      <c r="BQ94" s="27">
        <v>29016.513308538462</v>
      </c>
      <c r="BR94" s="20">
        <f t="shared" si="23"/>
        <v>146115.96651497131</v>
      </c>
      <c r="BS94" s="8" t="str">
        <f t="shared" si="19"/>
        <v>Wtherm</v>
      </c>
      <c r="BT94" s="9" t="s">
        <v>7</v>
      </c>
      <c r="BU94" s="25" t="s">
        <v>80</v>
      </c>
      <c r="BV94" s="9" t="s">
        <v>7</v>
      </c>
      <c r="BW94" s="9">
        <v>180</v>
      </c>
      <c r="BX94" s="9" t="s">
        <v>7</v>
      </c>
      <c r="BY94" s="9">
        <v>290</v>
      </c>
      <c r="BZ94" s="9" t="s">
        <v>7</v>
      </c>
      <c r="CA94" s="11">
        <v>2800</v>
      </c>
      <c r="CB94" s="9" t="s">
        <v>7</v>
      </c>
      <c r="CC94" s="9">
        <v>6</v>
      </c>
      <c r="CD94" s="24" t="s">
        <v>12</v>
      </c>
      <c r="CE94" s="680">
        <v>33.203587249040545</v>
      </c>
      <c r="CF94" s="662">
        <f>INDEX('Калькулятор 24v'!$L$105:$BF$105,MATCH(CA94,'Калькулятор 24v'!$L$70:$BF$70,0))</f>
        <v>17854.614122094754</v>
      </c>
      <c r="CG94" s="27">
        <v>119582.01051449022</v>
      </c>
      <c r="CH94" s="27">
        <v>29016.513308538462</v>
      </c>
      <c r="CI94" s="20">
        <f t="shared" si="24"/>
        <v>148598.52382302869</v>
      </c>
    </row>
    <row r="95" spans="2:87" ht="16.5" thickBot="1" x14ac:dyDescent="0.3">
      <c r="B95" s="846"/>
      <c r="C95" s="8" t="str">
        <f t="shared" si="15"/>
        <v>Wtherm</v>
      </c>
      <c r="D95" s="9" t="s">
        <v>7</v>
      </c>
      <c r="E95" s="25" t="s">
        <v>80</v>
      </c>
      <c r="F95" s="9" t="s">
        <v>7</v>
      </c>
      <c r="G95" s="9">
        <v>75</v>
      </c>
      <c r="H95" s="9" t="s">
        <v>7</v>
      </c>
      <c r="I95" s="9">
        <v>290</v>
      </c>
      <c r="J95" s="9" t="s">
        <v>7</v>
      </c>
      <c r="K95" s="11">
        <v>2850</v>
      </c>
      <c r="L95" s="9" t="s">
        <v>7</v>
      </c>
      <c r="M95" s="9">
        <v>3</v>
      </c>
      <c r="N95" s="23" t="s">
        <v>8</v>
      </c>
      <c r="O95" s="680">
        <v>24.125236498494175</v>
      </c>
      <c r="P95" s="662">
        <f>INDEX('Калькулятор 24v'!$L$74:$BF$74,MATCH(K95,'Калькулятор 24v'!$L$70:$BF$70,0))</f>
        <v>7105.2929999999997</v>
      </c>
      <c r="Q95" s="27">
        <v>94664.153325159801</v>
      </c>
      <c r="R95" s="27">
        <v>29469.780726423083</v>
      </c>
      <c r="S95" s="20">
        <f t="shared" si="20"/>
        <v>124133.93405158288</v>
      </c>
      <c r="T95" s="8" t="str">
        <f t="shared" si="16"/>
        <v>Wtherm</v>
      </c>
      <c r="U95" s="9" t="s">
        <v>7</v>
      </c>
      <c r="V95" s="25" t="s">
        <v>80</v>
      </c>
      <c r="W95" s="9" t="s">
        <v>7</v>
      </c>
      <c r="X95" s="9">
        <v>90</v>
      </c>
      <c r="Y95" s="9" t="s">
        <v>7</v>
      </c>
      <c r="Z95" s="9">
        <v>290</v>
      </c>
      <c r="AA95" s="9" t="s">
        <v>7</v>
      </c>
      <c r="AB95" s="11">
        <v>2850</v>
      </c>
      <c r="AC95" s="9" t="s">
        <v>7</v>
      </c>
      <c r="AD95" s="9">
        <v>3</v>
      </c>
      <c r="AE95" s="23" t="s">
        <v>8</v>
      </c>
      <c r="AF95" s="680">
        <v>24.852787372494177</v>
      </c>
      <c r="AG95" s="662">
        <f>INDEX('Калькулятор 24v'!$L$81:$BF$81,MATCH(AB95,'Калькулятор 24v'!$L$70:$BF$70,0))</f>
        <v>9649.5506249999999</v>
      </c>
      <c r="AH95" s="27">
        <v>95578.7395997938</v>
      </c>
      <c r="AI95" s="27">
        <v>29469.780726423083</v>
      </c>
      <c r="AJ95" s="20">
        <f t="shared" si="21"/>
        <v>125048.52032621688</v>
      </c>
      <c r="AK95" s="8" t="str">
        <f t="shared" si="17"/>
        <v>Wtherm</v>
      </c>
      <c r="AL95" s="9" t="s">
        <v>7</v>
      </c>
      <c r="AM95" s="25" t="s">
        <v>80</v>
      </c>
      <c r="AN95" s="9" t="s">
        <v>7</v>
      </c>
      <c r="AO95" s="9">
        <v>110</v>
      </c>
      <c r="AP95" s="9" t="s">
        <v>7</v>
      </c>
      <c r="AQ95" s="9">
        <v>290</v>
      </c>
      <c r="AR95" s="9" t="s">
        <v>7</v>
      </c>
      <c r="AS95" s="11">
        <v>2850</v>
      </c>
      <c r="AT95" s="9" t="s">
        <v>7</v>
      </c>
      <c r="AU95" s="9">
        <v>3</v>
      </c>
      <c r="AV95" s="23" t="s">
        <v>8</v>
      </c>
      <c r="AW95" s="680">
        <v>25.822855204494182</v>
      </c>
      <c r="AX95" s="662">
        <f>INDEX('Калькулятор 24v'!$L$87:$BF$87,MATCH(AS95,'Калькулятор 24v'!$L$70:$BF$70,0))</f>
        <v>11576.130652625116</v>
      </c>
      <c r="AY95" s="27">
        <v>96828.375465972495</v>
      </c>
      <c r="AZ95" s="27">
        <v>29469.780726423083</v>
      </c>
      <c r="BA95" s="20">
        <f t="shared" si="22"/>
        <v>126298.15619239557</v>
      </c>
      <c r="BB95" s="8" t="str">
        <f t="shared" si="18"/>
        <v>Wtherm</v>
      </c>
      <c r="BC95" s="9" t="s">
        <v>7</v>
      </c>
      <c r="BD95" s="25" t="s">
        <v>80</v>
      </c>
      <c r="BE95" s="9" t="s">
        <v>7</v>
      </c>
      <c r="BF95" s="9">
        <v>140</v>
      </c>
      <c r="BG95" s="9" t="s">
        <v>7</v>
      </c>
      <c r="BH95" s="9">
        <v>290</v>
      </c>
      <c r="BI95" s="9" t="s">
        <v>7</v>
      </c>
      <c r="BJ95" s="11">
        <v>2850</v>
      </c>
      <c r="BK95" s="9" t="s">
        <v>7</v>
      </c>
      <c r="BL95" s="9">
        <v>6</v>
      </c>
      <c r="BM95" s="24" t="s">
        <v>12</v>
      </c>
      <c r="BN95" s="680">
        <v>31.766920675443743</v>
      </c>
      <c r="BO95" s="662">
        <f>INDEX('Калькулятор 24v'!$L$93:$BF$93,MATCH(BJ95,'Калькулятор 24v'!$L$70:$BF$70,0))</f>
        <v>15910.705169287503</v>
      </c>
      <c r="BP95" s="27">
        <v>118535.08081886891</v>
      </c>
      <c r="BQ95" s="27">
        <v>29469.780726423083</v>
      </c>
      <c r="BR95" s="20">
        <f t="shared" si="23"/>
        <v>148004.86154529199</v>
      </c>
      <c r="BS95" s="8" t="str">
        <f t="shared" si="19"/>
        <v>Wtherm</v>
      </c>
      <c r="BT95" s="9" t="s">
        <v>7</v>
      </c>
      <c r="BU95" s="25" t="s">
        <v>80</v>
      </c>
      <c r="BV95" s="9" t="s">
        <v>7</v>
      </c>
      <c r="BW95" s="9">
        <v>180</v>
      </c>
      <c r="BX95" s="9" t="s">
        <v>7</v>
      </c>
      <c r="BY95" s="9">
        <v>290</v>
      </c>
      <c r="BZ95" s="9" t="s">
        <v>7</v>
      </c>
      <c r="CA95" s="11">
        <v>2850</v>
      </c>
      <c r="CB95" s="9" t="s">
        <v>7</v>
      </c>
      <c r="CC95" s="9">
        <v>6</v>
      </c>
      <c r="CD95" s="24" t="s">
        <v>12</v>
      </c>
      <c r="CE95" s="680">
        <v>33.707056339443746</v>
      </c>
      <c r="CF95" s="662">
        <f>INDEX('Калькулятор 24v'!$L$105:$BF$105,MATCH(CA95,'Калькулятор 24v'!$L$70:$BF$70,0))</f>
        <v>18218.994002137504</v>
      </c>
      <c r="CG95" s="27">
        <v>121049.44630122626</v>
      </c>
      <c r="CH95" s="27">
        <v>29469.780726423083</v>
      </c>
      <c r="CI95" s="20">
        <f t="shared" si="24"/>
        <v>150519.22702764935</v>
      </c>
    </row>
    <row r="96" spans="2:87" ht="16.5" thickBot="1" x14ac:dyDescent="0.3">
      <c r="B96" s="846"/>
      <c r="C96" s="8" t="str">
        <f t="shared" si="15"/>
        <v>Wtherm</v>
      </c>
      <c r="D96" s="9" t="s">
        <v>7</v>
      </c>
      <c r="E96" s="25" t="s">
        <v>80</v>
      </c>
      <c r="F96" s="9" t="s">
        <v>7</v>
      </c>
      <c r="G96" s="9">
        <v>75</v>
      </c>
      <c r="H96" s="9" t="s">
        <v>7</v>
      </c>
      <c r="I96" s="9">
        <v>290</v>
      </c>
      <c r="J96" s="9" t="s">
        <v>7</v>
      </c>
      <c r="K96" s="11">
        <v>2900</v>
      </c>
      <c r="L96" s="9" t="s">
        <v>7</v>
      </c>
      <c r="M96" s="9">
        <v>3</v>
      </c>
      <c r="N96" s="23" t="s">
        <v>8</v>
      </c>
      <c r="O96" s="680">
        <v>24.509408928534242</v>
      </c>
      <c r="P96" s="662">
        <f>INDEX('Калькулятор 24v'!$L$74:$BF$74,MATCH(K96,'Калькулятор 24v'!$L$70:$BF$70,0))</f>
        <v>7247.3988599999993</v>
      </c>
      <c r="Q96" s="27">
        <v>95674.45849751326</v>
      </c>
      <c r="R96" s="27">
        <v>30153.048144307693</v>
      </c>
      <c r="S96" s="20">
        <f t="shared" si="20"/>
        <v>125827.50664182095</v>
      </c>
      <c r="T96" s="8" t="str">
        <f t="shared" si="16"/>
        <v>Wtherm</v>
      </c>
      <c r="U96" s="9" t="s">
        <v>7</v>
      </c>
      <c r="V96" s="25" t="s">
        <v>80</v>
      </c>
      <c r="W96" s="9" t="s">
        <v>7</v>
      </c>
      <c r="X96" s="9">
        <v>90</v>
      </c>
      <c r="Y96" s="9" t="s">
        <v>7</v>
      </c>
      <c r="Z96" s="9">
        <v>290</v>
      </c>
      <c r="AA96" s="9" t="s">
        <v>7</v>
      </c>
      <c r="AB96" s="11">
        <v>2900</v>
      </c>
      <c r="AC96" s="9" t="s">
        <v>7</v>
      </c>
      <c r="AD96" s="9">
        <v>3</v>
      </c>
      <c r="AE96" s="23" t="s">
        <v>8</v>
      </c>
      <c r="AF96" s="680">
        <v>25.246474002534242</v>
      </c>
      <c r="AG96" s="662">
        <f>INDEX('Калькулятор 24v'!$L$81:$BF$81,MATCH(AB96,'Калькулятор 24v'!$L$70:$BF$70,0))</f>
        <v>9842.5416374999986</v>
      </c>
      <c r="AH96" s="27">
        <v>96600.972837509762</v>
      </c>
      <c r="AI96" s="27">
        <v>30153.048144307693</v>
      </c>
      <c r="AJ96" s="20">
        <f t="shared" si="21"/>
        <v>126754.02098181745</v>
      </c>
      <c r="AK96" s="8" t="str">
        <f t="shared" si="17"/>
        <v>Wtherm</v>
      </c>
      <c r="AL96" s="9" t="s">
        <v>7</v>
      </c>
      <c r="AM96" s="25" t="s">
        <v>80</v>
      </c>
      <c r="AN96" s="9" t="s">
        <v>7</v>
      </c>
      <c r="AO96" s="9">
        <v>110</v>
      </c>
      <c r="AP96" s="9" t="s">
        <v>7</v>
      </c>
      <c r="AQ96" s="9">
        <v>290</v>
      </c>
      <c r="AR96" s="9" t="s">
        <v>7</v>
      </c>
      <c r="AS96" s="11">
        <v>2900</v>
      </c>
      <c r="AT96" s="9" t="s">
        <v>7</v>
      </c>
      <c r="AU96" s="9">
        <v>3</v>
      </c>
      <c r="AV96" s="23" t="s">
        <v>8</v>
      </c>
      <c r="AW96" s="680">
        <v>26.229227434534241</v>
      </c>
      <c r="AX96" s="662">
        <f>INDEX('Калькулятор 24v'!$L$87:$BF$87,MATCH(AS96,'Калькулятор 24v'!$L$70:$BF$70,0))</f>
        <v>11807.653265677616</v>
      </c>
      <c r="AY96" s="27">
        <v>97866.512790838446</v>
      </c>
      <c r="AZ96" s="27">
        <v>30153.048144307693</v>
      </c>
      <c r="BA96" s="20">
        <f t="shared" si="22"/>
        <v>128019.56093514615</v>
      </c>
      <c r="BB96" s="8" t="str">
        <f t="shared" si="18"/>
        <v>Wtherm</v>
      </c>
      <c r="BC96" s="9" t="s">
        <v>7</v>
      </c>
      <c r="BD96" s="25" t="s">
        <v>80</v>
      </c>
      <c r="BE96" s="9" t="s">
        <v>7</v>
      </c>
      <c r="BF96" s="9">
        <v>140</v>
      </c>
      <c r="BG96" s="9" t="s">
        <v>7</v>
      </c>
      <c r="BH96" s="9">
        <v>290</v>
      </c>
      <c r="BI96" s="9" t="s">
        <v>7</v>
      </c>
      <c r="BJ96" s="11">
        <v>2900</v>
      </c>
      <c r="BK96" s="9" t="s">
        <v>7</v>
      </c>
      <c r="BL96" s="9">
        <v>6</v>
      </c>
      <c r="BM96" s="24" t="s">
        <v>12</v>
      </c>
      <c r="BN96" s="680">
        <v>32.276126565846944</v>
      </c>
      <c r="BO96" s="662">
        <f>INDEX('Калькулятор 24v'!$L$93:$BF$93,MATCH(BJ96,'Калькулятор 24v'!$L$70:$BF$70,0))</f>
        <v>16228.919272673249</v>
      </c>
      <c r="BP96" s="27">
        <v>119970.70843130496</v>
      </c>
      <c r="BQ96" s="27">
        <v>30153.048144307693</v>
      </c>
      <c r="BR96" s="20">
        <f t="shared" si="23"/>
        <v>150123.75657561264</v>
      </c>
      <c r="BS96" s="8" t="str">
        <f t="shared" si="19"/>
        <v>Wtherm</v>
      </c>
      <c r="BT96" s="9" t="s">
        <v>7</v>
      </c>
      <c r="BU96" s="25" t="s">
        <v>80</v>
      </c>
      <c r="BV96" s="9" t="s">
        <v>7</v>
      </c>
      <c r="BW96" s="9">
        <v>180</v>
      </c>
      <c r="BX96" s="9" t="s">
        <v>7</v>
      </c>
      <c r="BY96" s="9">
        <v>290</v>
      </c>
      <c r="BZ96" s="9" t="s">
        <v>7</v>
      </c>
      <c r="CA96" s="11">
        <v>2900</v>
      </c>
      <c r="CB96" s="9" t="s">
        <v>7</v>
      </c>
      <c r="CC96" s="9">
        <v>6</v>
      </c>
      <c r="CD96" s="24" t="s">
        <v>12</v>
      </c>
      <c r="CE96" s="680">
        <v>34.241633429846942</v>
      </c>
      <c r="CF96" s="662">
        <f>INDEX('Калькулятор 24v'!$L$105:$BF$105,MATCH(CA96,'Калькулятор 24v'!$L$70:$BF$70,0))</f>
        <v>18583.373882180254</v>
      </c>
      <c r="CG96" s="27">
        <v>122516.88208796232</v>
      </c>
      <c r="CH96" s="27">
        <v>30153.048144307693</v>
      </c>
      <c r="CI96" s="20">
        <f t="shared" si="24"/>
        <v>152669.93023227001</v>
      </c>
    </row>
    <row r="97" spans="2:87" ht="16.5" thickBot="1" x14ac:dyDescent="0.3">
      <c r="B97" s="846"/>
      <c r="C97" s="8" t="str">
        <f t="shared" si="15"/>
        <v>Wtherm</v>
      </c>
      <c r="D97" s="9" t="s">
        <v>7</v>
      </c>
      <c r="E97" s="25" t="s">
        <v>80</v>
      </c>
      <c r="F97" s="9" t="s">
        <v>7</v>
      </c>
      <c r="G97" s="9">
        <v>75</v>
      </c>
      <c r="H97" s="9" t="s">
        <v>7</v>
      </c>
      <c r="I97" s="9">
        <v>290</v>
      </c>
      <c r="J97" s="9" t="s">
        <v>7</v>
      </c>
      <c r="K97" s="11">
        <v>2950</v>
      </c>
      <c r="L97" s="9" t="s">
        <v>7</v>
      </c>
      <c r="M97" s="9">
        <v>3</v>
      </c>
      <c r="N97" s="23" t="s">
        <v>8</v>
      </c>
      <c r="O97" s="680">
        <v>25.164473358574305</v>
      </c>
      <c r="P97" s="662">
        <f>INDEX('Калькулятор 24v'!$L$74:$BF$74,MATCH(K97,'Калькулятор 24v'!$L$70:$BF$70,0))</f>
        <v>7389.5047200000008</v>
      </c>
      <c r="Q97" s="27">
        <v>96684.76366986669</v>
      </c>
      <c r="R97" s="27">
        <v>30606.315562192311</v>
      </c>
      <c r="S97" s="20">
        <f t="shared" si="20"/>
        <v>127291.079232059</v>
      </c>
      <c r="T97" s="8" t="str">
        <f t="shared" si="16"/>
        <v>Wtherm</v>
      </c>
      <c r="U97" s="9" t="s">
        <v>7</v>
      </c>
      <c r="V97" s="25" t="s">
        <v>80</v>
      </c>
      <c r="W97" s="9" t="s">
        <v>7</v>
      </c>
      <c r="X97" s="9">
        <v>90</v>
      </c>
      <c r="Y97" s="9" t="s">
        <v>7</v>
      </c>
      <c r="Z97" s="9">
        <v>290</v>
      </c>
      <c r="AA97" s="9" t="s">
        <v>7</v>
      </c>
      <c r="AB97" s="11">
        <v>2950</v>
      </c>
      <c r="AC97" s="9" t="s">
        <v>7</v>
      </c>
      <c r="AD97" s="9">
        <v>3</v>
      </c>
      <c r="AE97" s="23" t="s">
        <v>8</v>
      </c>
      <c r="AF97" s="680">
        <v>25.911052632574304</v>
      </c>
      <c r="AG97" s="662">
        <f>INDEX('Калькулятор 24v'!$L$81:$BF$81,MATCH(AB97,'Калькулятор 24v'!$L$70:$BF$70,0))</f>
        <v>10035.532649999999</v>
      </c>
      <c r="AH97" s="27">
        <v>97623.206075225709</v>
      </c>
      <c r="AI97" s="27">
        <v>30606.315562192311</v>
      </c>
      <c r="AJ97" s="20">
        <f t="shared" si="21"/>
        <v>128229.52163741802</v>
      </c>
      <c r="AK97" s="8" t="str">
        <f t="shared" si="17"/>
        <v>Wtherm</v>
      </c>
      <c r="AL97" s="9" t="s">
        <v>7</v>
      </c>
      <c r="AM97" s="25" t="s">
        <v>80</v>
      </c>
      <c r="AN97" s="9" t="s">
        <v>7</v>
      </c>
      <c r="AO97" s="9">
        <v>110</v>
      </c>
      <c r="AP97" s="9" t="s">
        <v>7</v>
      </c>
      <c r="AQ97" s="9">
        <v>290</v>
      </c>
      <c r="AR97" s="9" t="s">
        <v>7</v>
      </c>
      <c r="AS97" s="11">
        <v>2950</v>
      </c>
      <c r="AT97" s="9" t="s">
        <v>7</v>
      </c>
      <c r="AU97" s="9">
        <v>3</v>
      </c>
      <c r="AV97" s="23" t="s">
        <v>8</v>
      </c>
      <c r="AW97" s="680">
        <v>26.906491664574304</v>
      </c>
      <c r="AX97" s="662">
        <f>INDEX('Калькулятор 24v'!$L$87:$BF$87,MATCH(AS97,'Калькулятор 24v'!$L$70:$BF$70,0))</f>
        <v>12039.175878730119</v>
      </c>
      <c r="AY97" s="27">
        <v>98904.650115704382</v>
      </c>
      <c r="AZ97" s="27">
        <v>30606.315562192311</v>
      </c>
      <c r="BA97" s="20">
        <f t="shared" si="22"/>
        <v>129510.96567789669</v>
      </c>
      <c r="BB97" s="8" t="str">
        <f t="shared" si="18"/>
        <v>Wtherm</v>
      </c>
      <c r="BC97" s="9" t="s">
        <v>7</v>
      </c>
      <c r="BD97" s="25" t="s">
        <v>80</v>
      </c>
      <c r="BE97" s="9" t="s">
        <v>7</v>
      </c>
      <c r="BF97" s="9">
        <v>140</v>
      </c>
      <c r="BG97" s="9" t="s">
        <v>7</v>
      </c>
      <c r="BH97" s="9">
        <v>290</v>
      </c>
      <c r="BI97" s="9" t="s">
        <v>7</v>
      </c>
      <c r="BJ97" s="11">
        <v>2950</v>
      </c>
      <c r="BK97" s="9" t="s">
        <v>7</v>
      </c>
      <c r="BL97" s="9">
        <v>6</v>
      </c>
      <c r="BM97" s="24" t="s">
        <v>12</v>
      </c>
      <c r="BN97" s="680">
        <v>33.056224456250142</v>
      </c>
      <c r="BO97" s="662">
        <f>INDEX('Калькулятор 24v'!$L$93:$BF$93,MATCH(BJ97,'Калькулятор 24v'!$L$70:$BF$70,0))</f>
        <v>16547.133376059002</v>
      </c>
      <c r="BP97" s="27">
        <v>121406.33604374103</v>
      </c>
      <c r="BQ97" s="27">
        <v>30606.315562192311</v>
      </c>
      <c r="BR97" s="20">
        <f t="shared" si="23"/>
        <v>152012.65160593335</v>
      </c>
      <c r="BS97" s="8" t="str">
        <f t="shared" si="19"/>
        <v>Wtherm</v>
      </c>
      <c r="BT97" s="9" t="s">
        <v>7</v>
      </c>
      <c r="BU97" s="25" t="s">
        <v>80</v>
      </c>
      <c r="BV97" s="9" t="s">
        <v>7</v>
      </c>
      <c r="BW97" s="9">
        <v>180</v>
      </c>
      <c r="BX97" s="9" t="s">
        <v>7</v>
      </c>
      <c r="BY97" s="9">
        <v>290</v>
      </c>
      <c r="BZ97" s="9" t="s">
        <v>7</v>
      </c>
      <c r="CA97" s="11">
        <v>2950</v>
      </c>
      <c r="CB97" s="9" t="s">
        <v>7</v>
      </c>
      <c r="CC97" s="9">
        <v>6</v>
      </c>
      <c r="CD97" s="24" t="s">
        <v>12</v>
      </c>
      <c r="CE97" s="680">
        <v>35.047102520250142</v>
      </c>
      <c r="CF97" s="662">
        <f>INDEX('Калькулятор 24v'!$L$105:$BF$105,MATCH(CA97,'Калькулятор 24v'!$L$70:$BF$70,0))</f>
        <v>18947.753762223005</v>
      </c>
      <c r="CG97" s="27">
        <v>123984.31787469838</v>
      </c>
      <c r="CH97" s="27">
        <v>30606.315562192311</v>
      </c>
      <c r="CI97" s="20">
        <f t="shared" si="24"/>
        <v>154590.6334368907</v>
      </c>
    </row>
    <row r="98" spans="2:87" ht="16.5" thickBot="1" x14ac:dyDescent="0.3">
      <c r="B98" s="847"/>
      <c r="C98" s="8" t="str">
        <f t="shared" si="15"/>
        <v>Wtherm</v>
      </c>
      <c r="D98" s="9" t="s">
        <v>7</v>
      </c>
      <c r="E98" s="25" t="s">
        <v>80</v>
      </c>
      <c r="F98" s="9" t="s">
        <v>7</v>
      </c>
      <c r="G98" s="9">
        <v>75</v>
      </c>
      <c r="H98" s="9" t="s">
        <v>7</v>
      </c>
      <c r="I98" s="9">
        <v>290</v>
      </c>
      <c r="J98" s="9" t="s">
        <v>7</v>
      </c>
      <c r="K98" s="10">
        <v>3000</v>
      </c>
      <c r="L98" s="9" t="s">
        <v>7</v>
      </c>
      <c r="M98" s="9">
        <v>3</v>
      </c>
      <c r="N98" s="24" t="s">
        <v>8</v>
      </c>
      <c r="O98" s="681">
        <v>25.517537788614362</v>
      </c>
      <c r="P98" s="663">
        <f>INDEX('Калькулятор 24v'!$L$74:$BF$74,MATCH(K98,'Калькулятор 24v'!$L$70:$BF$70,0))</f>
        <v>7531.6105800000005</v>
      </c>
      <c r="Q98" s="28">
        <v>97703.833222220157</v>
      </c>
      <c r="R98" s="28">
        <v>31059.582980076932</v>
      </c>
      <c r="S98" s="22">
        <f t="shared" si="20"/>
        <v>128763.41620229708</v>
      </c>
      <c r="T98" s="8" t="str">
        <f t="shared" si="16"/>
        <v>Wtherm</v>
      </c>
      <c r="U98" s="9" t="s">
        <v>7</v>
      </c>
      <c r="V98" s="25" t="s">
        <v>80</v>
      </c>
      <c r="W98" s="9" t="s">
        <v>7</v>
      </c>
      <c r="X98" s="9">
        <v>90</v>
      </c>
      <c r="Y98" s="9" t="s">
        <v>7</v>
      </c>
      <c r="Z98" s="9">
        <v>290</v>
      </c>
      <c r="AA98" s="9" t="s">
        <v>7</v>
      </c>
      <c r="AB98" s="10">
        <v>3000</v>
      </c>
      <c r="AC98" s="9" t="s">
        <v>7</v>
      </c>
      <c r="AD98" s="9">
        <v>3</v>
      </c>
      <c r="AE98" s="24" t="s">
        <v>8</v>
      </c>
      <c r="AF98" s="681">
        <v>26.273631262614359</v>
      </c>
      <c r="AG98" s="663">
        <f>INDEX('Калькулятор 24v'!$L$81:$BF$81,MATCH(AB98,'Калькулятор 24v'!$L$70:$BF$70,0))</f>
        <v>10228.523662499998</v>
      </c>
      <c r="AH98" s="28">
        <v>98654.563872941653</v>
      </c>
      <c r="AI98" s="28">
        <v>31059.582980076932</v>
      </c>
      <c r="AJ98" s="22">
        <f t="shared" si="21"/>
        <v>129714.14685301858</v>
      </c>
      <c r="AK98" s="8" t="str">
        <f t="shared" si="17"/>
        <v>Wtherm</v>
      </c>
      <c r="AL98" s="9" t="s">
        <v>7</v>
      </c>
      <c r="AM98" s="25" t="s">
        <v>80</v>
      </c>
      <c r="AN98" s="9" t="s">
        <v>7</v>
      </c>
      <c r="AO98" s="9">
        <v>110</v>
      </c>
      <c r="AP98" s="9" t="s">
        <v>7</v>
      </c>
      <c r="AQ98" s="9">
        <v>290</v>
      </c>
      <c r="AR98" s="9" t="s">
        <v>7</v>
      </c>
      <c r="AS98" s="10">
        <v>3000</v>
      </c>
      <c r="AT98" s="9" t="s">
        <v>7</v>
      </c>
      <c r="AU98" s="9">
        <v>3</v>
      </c>
      <c r="AV98" s="24" t="s">
        <v>8</v>
      </c>
      <c r="AW98" s="681">
        <v>27.281755894614363</v>
      </c>
      <c r="AX98" s="663">
        <f>INDEX('Калькулятор 24v'!$L$87:$BF$87,MATCH(AS98,'Калькулятор 24v'!$L$70:$BF$70,0))</f>
        <v>12270.698491782621</v>
      </c>
      <c r="AY98" s="28">
        <v>99952.392240570334</v>
      </c>
      <c r="AZ98" s="28">
        <v>31059.582980076932</v>
      </c>
      <c r="BA98" s="22">
        <f t="shared" si="22"/>
        <v>131011.97522064726</v>
      </c>
      <c r="BB98" s="8" t="str">
        <f t="shared" si="18"/>
        <v>Wtherm</v>
      </c>
      <c r="BC98" s="9" t="s">
        <v>7</v>
      </c>
      <c r="BD98" s="25" t="s">
        <v>80</v>
      </c>
      <c r="BE98" s="9" t="s">
        <v>7</v>
      </c>
      <c r="BF98" s="9">
        <v>140</v>
      </c>
      <c r="BG98" s="9" t="s">
        <v>7</v>
      </c>
      <c r="BH98" s="9">
        <v>290</v>
      </c>
      <c r="BI98" s="9" t="s">
        <v>7</v>
      </c>
      <c r="BJ98" s="10">
        <v>3000</v>
      </c>
      <c r="BK98" s="9" t="s">
        <v>7</v>
      </c>
      <c r="BL98" s="9">
        <v>6</v>
      </c>
      <c r="BM98" s="24" t="s">
        <v>12</v>
      </c>
      <c r="BN98" s="681">
        <v>33.53432234665334</v>
      </c>
      <c r="BO98" s="663">
        <f>INDEX('Калькулятор 24v'!$L$93:$BF$93,MATCH(BJ98,'Калькулятор 24v'!$L$70:$BF$70,0))</f>
        <v>16865.34747944475</v>
      </c>
      <c r="BP98" s="28">
        <v>122852.28881617711</v>
      </c>
      <c r="BQ98" s="28">
        <v>31059.582980076932</v>
      </c>
      <c r="BR98" s="22">
        <f t="shared" si="23"/>
        <v>153911.87179625404</v>
      </c>
      <c r="BS98" s="8" t="str">
        <f t="shared" si="19"/>
        <v>Wtherm</v>
      </c>
      <c r="BT98" s="9" t="s">
        <v>7</v>
      </c>
      <c r="BU98" s="25" t="s">
        <v>80</v>
      </c>
      <c r="BV98" s="9" t="s">
        <v>7</v>
      </c>
      <c r="BW98" s="9">
        <v>180</v>
      </c>
      <c r="BX98" s="9" t="s">
        <v>7</v>
      </c>
      <c r="BY98" s="9">
        <v>290</v>
      </c>
      <c r="BZ98" s="9" t="s">
        <v>7</v>
      </c>
      <c r="CA98" s="10">
        <v>3000</v>
      </c>
      <c r="CB98" s="9" t="s">
        <v>7</v>
      </c>
      <c r="CC98" s="9">
        <v>6</v>
      </c>
      <c r="CD98" s="24" t="s">
        <v>12</v>
      </c>
      <c r="CE98" s="681">
        <v>35.550571610653343</v>
      </c>
      <c r="CF98" s="663">
        <f>INDEX('Калькулятор 24v'!$L$105:$BF$105,MATCH(CA98,'Калькулятор 24v'!$L$70:$BF$70,0))</f>
        <v>19312.133642265755</v>
      </c>
      <c r="CG98" s="28">
        <v>125463.03930143446</v>
      </c>
      <c r="CH98" s="28">
        <v>31059.582980076932</v>
      </c>
      <c r="CI98" s="22">
        <f t="shared" si="24"/>
        <v>156522.6222815114</v>
      </c>
    </row>
    <row r="99" spans="2:87" ht="15.75" thickBot="1" x14ac:dyDescent="0.3">
      <c r="O99" s="682"/>
      <c r="P99"/>
      <c r="AF99" s="682"/>
      <c r="AG99"/>
      <c r="AW99" s="682" t="s">
        <v>16</v>
      </c>
      <c r="AX99"/>
      <c r="BN99" s="682" t="s">
        <v>16</v>
      </c>
      <c r="BO99"/>
      <c r="CE99" s="682" t="s">
        <v>16</v>
      </c>
      <c r="CF99"/>
    </row>
    <row r="100" spans="2:87" ht="16.5" customHeight="1" thickBot="1" x14ac:dyDescent="0.3">
      <c r="B100" s="845" t="s">
        <v>13</v>
      </c>
      <c r="C100" s="8" t="str">
        <f>$B$3</f>
        <v>Wtherm</v>
      </c>
      <c r="D100" s="9" t="s">
        <v>7</v>
      </c>
      <c r="E100" s="25" t="s">
        <v>80</v>
      </c>
      <c r="F100" s="9" t="s">
        <v>7</v>
      </c>
      <c r="G100" s="9">
        <v>75</v>
      </c>
      <c r="H100" s="9" t="s">
        <v>7</v>
      </c>
      <c r="I100" s="9">
        <v>340</v>
      </c>
      <c r="J100" s="9" t="s">
        <v>7</v>
      </c>
      <c r="K100" s="10">
        <v>700</v>
      </c>
      <c r="L100" s="9" t="s">
        <v>7</v>
      </c>
      <c r="M100" s="9">
        <v>4</v>
      </c>
      <c r="N100" s="24" t="s">
        <v>8</v>
      </c>
      <c r="O100" s="679">
        <v>7.5925555457148901</v>
      </c>
      <c r="P100" s="661">
        <f>INDEX('Калькулятор 24v'!$L$76:$BF$76,MATCH(K100,'Калькулятор 24v'!$L$70:$BF$70,0))</f>
        <v>1479.6327000000003</v>
      </c>
      <c r="Q100" s="26">
        <v>27090.692643238814</v>
      </c>
      <c r="R100" s="26">
        <v>8488.9112268717963</v>
      </c>
      <c r="S100" s="18">
        <f t="shared" si="20"/>
        <v>35579.603870110608</v>
      </c>
      <c r="T100" s="8" t="str">
        <f>$B$3</f>
        <v>Wtherm</v>
      </c>
      <c r="U100" s="9" t="s">
        <v>7</v>
      </c>
      <c r="V100" s="25" t="s">
        <v>80</v>
      </c>
      <c r="W100" s="9" t="s">
        <v>7</v>
      </c>
      <c r="X100" s="9">
        <v>90</v>
      </c>
      <c r="Y100" s="9" t="s">
        <v>7</v>
      </c>
      <c r="Z100" s="9">
        <v>340</v>
      </c>
      <c r="AA100" s="9" t="s">
        <v>7</v>
      </c>
      <c r="AB100" s="10">
        <v>700</v>
      </c>
      <c r="AC100" s="9" t="s">
        <v>7</v>
      </c>
      <c r="AD100" s="9">
        <v>4</v>
      </c>
      <c r="AE100" s="24" t="s">
        <v>8</v>
      </c>
      <c r="AF100" s="679">
        <v>7.8509612177148895</v>
      </c>
      <c r="AG100" s="661">
        <f>INDEX('Калькулятор 24v'!$L$82:$BF$82,MATCH(AB100,'Калькулятор 24v'!$L$70:$BF$70,0))</f>
        <v>1483.1707799999997</v>
      </c>
      <c r="AH100" s="26">
        <v>27415.665294847953</v>
      </c>
      <c r="AI100" s="26">
        <v>8488.9112268717963</v>
      </c>
      <c r="AJ100" s="18">
        <f t="shared" si="21"/>
        <v>35904.576521719748</v>
      </c>
      <c r="AK100" s="8" t="str">
        <f>$B$3</f>
        <v>Wtherm</v>
      </c>
      <c r="AL100" s="9" t="s">
        <v>7</v>
      </c>
      <c r="AM100" s="25" t="s">
        <v>80</v>
      </c>
      <c r="AN100" s="9" t="s">
        <v>7</v>
      </c>
      <c r="AO100" s="9">
        <v>110</v>
      </c>
      <c r="AP100" s="9" t="s">
        <v>7</v>
      </c>
      <c r="AQ100" s="9">
        <v>340</v>
      </c>
      <c r="AR100" s="9" t="s">
        <v>7</v>
      </c>
      <c r="AS100" s="10">
        <v>700</v>
      </c>
      <c r="AT100" s="9" t="s">
        <v>7</v>
      </c>
      <c r="AU100" s="9">
        <v>4</v>
      </c>
      <c r="AV100" s="24" t="s">
        <v>8</v>
      </c>
      <c r="AW100" s="679">
        <v>8.1955021137148911</v>
      </c>
      <c r="AX100" s="661">
        <f>INDEX('Калькулятор 24v'!$L$88:$BF$88,MATCH(AS100,'Калькулятор 24v'!$L$70:$BF$70,0))</f>
        <v>1838.2262577350323</v>
      </c>
      <c r="AY100" s="26">
        <v>27879.149663660137</v>
      </c>
      <c r="AZ100" s="26">
        <v>8488.9112268717963</v>
      </c>
      <c r="BA100" s="18">
        <f t="shared" si="22"/>
        <v>36368.060890531931</v>
      </c>
      <c r="BB100" s="8" t="str">
        <f>$B$3</f>
        <v>Wtherm</v>
      </c>
      <c r="BC100" s="9" t="s">
        <v>7</v>
      </c>
      <c r="BD100" s="25" t="s">
        <v>80</v>
      </c>
      <c r="BE100" s="9" t="s">
        <v>7</v>
      </c>
      <c r="BF100" s="9">
        <v>140</v>
      </c>
      <c r="BG100" s="9" t="s">
        <v>7</v>
      </c>
      <c r="BH100" s="9">
        <v>340</v>
      </c>
      <c r="BI100" s="9" t="s">
        <v>7</v>
      </c>
      <c r="BJ100" s="10">
        <v>700</v>
      </c>
      <c r="BK100" s="9" t="s">
        <v>7</v>
      </c>
      <c r="BL100" s="9">
        <v>8</v>
      </c>
      <c r="BM100" s="24" t="s">
        <v>12</v>
      </c>
      <c r="BN100" s="679">
        <v>9.8216594941610591</v>
      </c>
      <c r="BO100" s="661">
        <f>INDEX('Калькулятор 24v'!$L$94:$BF$94,MATCH(BJ100,'Калькулятор 24v'!$L$70:$BF$70,0))</f>
        <v>2484.8754130200005</v>
      </c>
      <c r="BP100" s="26">
        <v>33610.780379263168</v>
      </c>
      <c r="BQ100" s="26">
        <v>8488.9112268717963</v>
      </c>
      <c r="BR100" s="18">
        <f t="shared" si="23"/>
        <v>42099.691606134962</v>
      </c>
      <c r="BS100" s="8" t="str">
        <f>$B$3</f>
        <v>Wtherm</v>
      </c>
      <c r="BT100" s="9" t="s">
        <v>7</v>
      </c>
      <c r="BU100" s="25" t="s">
        <v>80</v>
      </c>
      <c r="BV100" s="9" t="s">
        <v>7</v>
      </c>
      <c r="BW100" s="9">
        <v>180</v>
      </c>
      <c r="BX100" s="9" t="s">
        <v>7</v>
      </c>
      <c r="BY100" s="9">
        <v>340</v>
      </c>
      <c r="BZ100" s="9" t="s">
        <v>7</v>
      </c>
      <c r="CA100" s="10">
        <v>700</v>
      </c>
      <c r="CB100" s="9" t="s">
        <v>7</v>
      </c>
      <c r="CC100" s="9">
        <v>8</v>
      </c>
      <c r="CD100" s="24" t="s">
        <v>12</v>
      </c>
      <c r="CE100" s="679">
        <v>10.510741286161061</v>
      </c>
      <c r="CF100" s="661">
        <f>INDEX('Калькулятор 24v'!$L$106:$BF$106,MATCH(CA100,'Калькулятор 24v'!$L$70:$BF$70,0))</f>
        <v>2845.3754729400007</v>
      </c>
      <c r="CG100" s="26">
        <v>34507.561616887535</v>
      </c>
      <c r="CH100" s="26">
        <v>8488.9112268717963</v>
      </c>
      <c r="CI100" s="18">
        <f t="shared" si="24"/>
        <v>42996.472843759329</v>
      </c>
    </row>
    <row r="101" spans="2:87" ht="16.5" thickBot="1" x14ac:dyDescent="0.3">
      <c r="B101" s="846"/>
      <c r="C101" s="8" t="str">
        <f t="shared" ref="C101:C146" si="25">$B$3</f>
        <v>Wtherm</v>
      </c>
      <c r="D101" s="9" t="s">
        <v>7</v>
      </c>
      <c r="E101" s="25" t="s">
        <v>80</v>
      </c>
      <c r="F101" s="9" t="s">
        <v>7</v>
      </c>
      <c r="G101" s="9">
        <v>75</v>
      </c>
      <c r="H101" s="9" t="s">
        <v>7</v>
      </c>
      <c r="I101" s="9">
        <v>340</v>
      </c>
      <c r="J101" s="9" t="s">
        <v>7</v>
      </c>
      <c r="K101" s="11">
        <v>750</v>
      </c>
      <c r="L101" s="9" t="s">
        <v>7</v>
      </c>
      <c r="M101" s="9">
        <v>4</v>
      </c>
      <c r="N101" s="23" t="s">
        <v>8</v>
      </c>
      <c r="O101" s="680">
        <v>8.0080546907477927</v>
      </c>
      <c r="P101" s="662">
        <f>INDEX('Калькулятор 24v'!$L$76:$BF$76,MATCH(K101,'Калькулятор 24v'!$L$70:$BF$70,0))</f>
        <v>1691.0088000000007</v>
      </c>
      <c r="Q101" s="27">
        <v>29632.66463220313</v>
      </c>
      <c r="R101" s="27">
        <v>9014.3907200769263</v>
      </c>
      <c r="S101" s="20">
        <f t="shared" si="20"/>
        <v>38647.055352280055</v>
      </c>
      <c r="T101" s="8" t="str">
        <f t="shared" ref="T101:T146" si="26">$B$3</f>
        <v>Wtherm</v>
      </c>
      <c r="U101" s="9" t="s">
        <v>7</v>
      </c>
      <c r="V101" s="25" t="s">
        <v>80</v>
      </c>
      <c r="W101" s="9" t="s">
        <v>7</v>
      </c>
      <c r="X101" s="9">
        <v>90</v>
      </c>
      <c r="Y101" s="9" t="s">
        <v>7</v>
      </c>
      <c r="Z101" s="9">
        <v>340</v>
      </c>
      <c r="AA101" s="9" t="s">
        <v>7</v>
      </c>
      <c r="AB101" s="11">
        <v>750</v>
      </c>
      <c r="AC101" s="9" t="s">
        <v>7</v>
      </c>
      <c r="AD101" s="9">
        <v>4</v>
      </c>
      <c r="AE101" s="23" t="s">
        <v>8</v>
      </c>
      <c r="AF101" s="680">
        <v>8.2759745627477912</v>
      </c>
      <c r="AG101" s="662">
        <f>INDEX('Калькулятор 24v'!$L$82:$BF$82,MATCH(AB101,'Калькулятор 24v'!$L$70:$BF$70,0))</f>
        <v>1695.05232</v>
      </c>
      <c r="AH101" s="27">
        <v>29969.565349174765</v>
      </c>
      <c r="AI101" s="27">
        <v>9014.3907200769263</v>
      </c>
      <c r="AJ101" s="20">
        <f t="shared" si="21"/>
        <v>38983.95606925169</v>
      </c>
      <c r="AK101" s="8" t="str">
        <f t="shared" ref="AK101:AK146" si="27">$B$3</f>
        <v>Wtherm</v>
      </c>
      <c r="AL101" s="9" t="s">
        <v>7</v>
      </c>
      <c r="AM101" s="25" t="s">
        <v>80</v>
      </c>
      <c r="AN101" s="9" t="s">
        <v>7</v>
      </c>
      <c r="AO101" s="9">
        <v>110</v>
      </c>
      <c r="AP101" s="9" t="s">
        <v>7</v>
      </c>
      <c r="AQ101" s="9">
        <v>340</v>
      </c>
      <c r="AR101" s="9" t="s">
        <v>7</v>
      </c>
      <c r="AS101" s="11">
        <v>750</v>
      </c>
      <c r="AT101" s="9" t="s">
        <v>7</v>
      </c>
      <c r="AU101" s="9">
        <v>4</v>
      </c>
      <c r="AV101" s="23" t="s">
        <v>8</v>
      </c>
      <c r="AW101" s="680">
        <v>8.6332010587477939</v>
      </c>
      <c r="AX101" s="662">
        <f>INDEX('Калькулятор 24v'!$L$88:$BF$88,MATCH(AS101,'Калькулятор 24v'!$L$70:$BF$70,0))</f>
        <v>2100.8300088400374</v>
      </c>
      <c r="AY101" s="27">
        <v>30448.953805136949</v>
      </c>
      <c r="AZ101" s="27">
        <v>9014.3907200769263</v>
      </c>
      <c r="BA101" s="20">
        <f t="shared" si="22"/>
        <v>39463.344525213877</v>
      </c>
      <c r="BB101" s="8" t="str">
        <f t="shared" ref="BB101:BB146" si="28">$B$3</f>
        <v>Wtherm</v>
      </c>
      <c r="BC101" s="9" t="s">
        <v>7</v>
      </c>
      <c r="BD101" s="25" t="s">
        <v>80</v>
      </c>
      <c r="BE101" s="9" t="s">
        <v>7</v>
      </c>
      <c r="BF101" s="9">
        <v>140</v>
      </c>
      <c r="BG101" s="9" t="s">
        <v>7</v>
      </c>
      <c r="BH101" s="9">
        <v>340</v>
      </c>
      <c r="BI101" s="9" t="s">
        <v>7</v>
      </c>
      <c r="BJ101" s="11">
        <v>750</v>
      </c>
      <c r="BK101" s="9" t="s">
        <v>7</v>
      </c>
      <c r="BL101" s="9">
        <v>8</v>
      </c>
      <c r="BM101" s="24" t="s">
        <v>12</v>
      </c>
      <c r="BN101" s="680">
        <v>10.390127186344813</v>
      </c>
      <c r="BO101" s="662">
        <f>INDEX('Калькулятор 24v'!$L$94:$BF$94,MATCH(BJ101,'Калькулятор 24v'!$L$70:$BF$70,0))</f>
        <v>2839.8576148800012</v>
      </c>
      <c r="BP101" s="27">
        <v>36702.619527258459</v>
      </c>
      <c r="BQ101" s="27">
        <v>9014.3907200769263</v>
      </c>
      <c r="BR101" s="20">
        <f t="shared" si="23"/>
        <v>45717.010247335384</v>
      </c>
      <c r="BS101" s="8" t="str">
        <f t="shared" ref="BS101:BS146" si="29">$B$3</f>
        <v>Wtherm</v>
      </c>
      <c r="BT101" s="9" t="s">
        <v>7</v>
      </c>
      <c r="BU101" s="25" t="s">
        <v>80</v>
      </c>
      <c r="BV101" s="9" t="s">
        <v>7</v>
      </c>
      <c r="BW101" s="9">
        <v>180</v>
      </c>
      <c r="BX101" s="9" t="s">
        <v>7</v>
      </c>
      <c r="BY101" s="9">
        <v>340</v>
      </c>
      <c r="BZ101" s="9" t="s">
        <v>7</v>
      </c>
      <c r="CA101" s="11">
        <v>750</v>
      </c>
      <c r="CB101" s="9" t="s">
        <v>7</v>
      </c>
      <c r="CC101" s="9">
        <v>8</v>
      </c>
      <c r="CD101" s="24" t="s">
        <v>12</v>
      </c>
      <c r="CE101" s="680">
        <v>11.104580178344811</v>
      </c>
      <c r="CF101" s="662">
        <f>INDEX('Калькулятор 24v'!$L$106:$BF$106,MATCH(CA101,'Калькулятор 24v'!$L$70:$BF$70,0))</f>
        <v>3251.8576833600014</v>
      </c>
      <c r="CG101" s="27">
        <v>37631.208939182827</v>
      </c>
      <c r="CH101" s="27">
        <v>9014.3907200769263</v>
      </c>
      <c r="CI101" s="20">
        <f t="shared" si="24"/>
        <v>46645.599659259751</v>
      </c>
    </row>
    <row r="102" spans="2:87" ht="16.5" thickBot="1" x14ac:dyDescent="0.3">
      <c r="B102" s="846"/>
      <c r="C102" s="8" t="str">
        <f t="shared" si="25"/>
        <v>Wtherm</v>
      </c>
      <c r="D102" s="9" t="s">
        <v>7</v>
      </c>
      <c r="E102" s="25" t="s">
        <v>80</v>
      </c>
      <c r="F102" s="9" t="s">
        <v>7</v>
      </c>
      <c r="G102" s="9">
        <v>75</v>
      </c>
      <c r="H102" s="9" t="s">
        <v>7</v>
      </c>
      <c r="I102" s="9">
        <v>340</v>
      </c>
      <c r="J102" s="9" t="s">
        <v>7</v>
      </c>
      <c r="K102" s="11">
        <v>800</v>
      </c>
      <c r="L102" s="9" t="s">
        <v>7</v>
      </c>
      <c r="M102" s="9">
        <v>4</v>
      </c>
      <c r="N102" s="23" t="s">
        <v>8</v>
      </c>
      <c r="O102" s="680">
        <v>8.4546618357806942</v>
      </c>
      <c r="P102" s="662">
        <f>INDEX('Калькулятор 24v'!$L$76:$BF$76,MATCH(K102,'Калькулятор 24v'!$L$70:$BF$70,0))</f>
        <v>1902.3849000000007</v>
      </c>
      <c r="Q102" s="27">
        <v>32157.321071167451</v>
      </c>
      <c r="R102" s="27">
        <v>9769.8702132820508</v>
      </c>
      <c r="S102" s="20">
        <f t="shared" si="20"/>
        <v>41927.191284449502</v>
      </c>
      <c r="T102" s="8" t="str">
        <f t="shared" si="26"/>
        <v>Wtherm</v>
      </c>
      <c r="U102" s="9" t="s">
        <v>7</v>
      </c>
      <c r="V102" s="25" t="s">
        <v>80</v>
      </c>
      <c r="W102" s="9" t="s">
        <v>7</v>
      </c>
      <c r="X102" s="9">
        <v>90</v>
      </c>
      <c r="Y102" s="9" t="s">
        <v>7</v>
      </c>
      <c r="Z102" s="9">
        <v>340</v>
      </c>
      <c r="AA102" s="9" t="s">
        <v>7</v>
      </c>
      <c r="AB102" s="11">
        <v>800</v>
      </c>
      <c r="AC102" s="9" t="s">
        <v>7</v>
      </c>
      <c r="AD102" s="9">
        <v>4</v>
      </c>
      <c r="AE102" s="23" t="s">
        <v>8</v>
      </c>
      <c r="AF102" s="680">
        <v>8.7320959077806943</v>
      </c>
      <c r="AG102" s="662">
        <f>INDEX('Калькулятор 24v'!$L$82:$BF$82,MATCH(AB102,'Калькулятор 24v'!$L$70:$BF$70,0))</f>
        <v>1906.9338599999996</v>
      </c>
      <c r="AH102" s="27">
        <v>32506.149853501585</v>
      </c>
      <c r="AI102" s="27">
        <v>9769.8702132820508</v>
      </c>
      <c r="AJ102" s="20">
        <f t="shared" si="21"/>
        <v>42276.020066783633</v>
      </c>
      <c r="AK102" s="8" t="str">
        <f t="shared" si="27"/>
        <v>Wtherm</v>
      </c>
      <c r="AL102" s="9" t="s">
        <v>7</v>
      </c>
      <c r="AM102" s="25" t="s">
        <v>80</v>
      </c>
      <c r="AN102" s="9" t="s">
        <v>7</v>
      </c>
      <c r="AO102" s="9">
        <v>110</v>
      </c>
      <c r="AP102" s="9" t="s">
        <v>7</v>
      </c>
      <c r="AQ102" s="9">
        <v>340</v>
      </c>
      <c r="AR102" s="9" t="s">
        <v>7</v>
      </c>
      <c r="AS102" s="11">
        <v>800</v>
      </c>
      <c r="AT102" s="9" t="s">
        <v>7</v>
      </c>
      <c r="AU102" s="9">
        <v>4</v>
      </c>
      <c r="AV102" s="23" t="s">
        <v>8</v>
      </c>
      <c r="AW102" s="680">
        <v>9.1020080037806927</v>
      </c>
      <c r="AX102" s="662">
        <f>INDEX('Калькулятор 24v'!$L$88:$BF$88,MATCH(AS102,'Калькулятор 24v'!$L$70:$BF$70,0))</f>
        <v>2363.4337599450419</v>
      </c>
      <c r="AY102" s="27">
        <v>33001.442396613769</v>
      </c>
      <c r="AZ102" s="27">
        <v>9769.8702132820508</v>
      </c>
      <c r="BA102" s="20">
        <f t="shared" si="22"/>
        <v>42771.312609895816</v>
      </c>
      <c r="BB102" s="8" t="str">
        <f t="shared" si="28"/>
        <v>Wtherm</v>
      </c>
      <c r="BC102" s="9" t="s">
        <v>7</v>
      </c>
      <c r="BD102" s="25" t="s">
        <v>80</v>
      </c>
      <c r="BE102" s="9" t="s">
        <v>7</v>
      </c>
      <c r="BF102" s="9">
        <v>140</v>
      </c>
      <c r="BG102" s="9" t="s">
        <v>7</v>
      </c>
      <c r="BH102" s="9">
        <v>340</v>
      </c>
      <c r="BI102" s="9" t="s">
        <v>7</v>
      </c>
      <c r="BJ102" s="11">
        <v>800</v>
      </c>
      <c r="BK102" s="9" t="s">
        <v>7</v>
      </c>
      <c r="BL102" s="9">
        <v>8</v>
      </c>
      <c r="BM102" s="24" t="s">
        <v>12</v>
      </c>
      <c r="BN102" s="680">
        <v>10.989702878528565</v>
      </c>
      <c r="BO102" s="662">
        <f>INDEX('Калькулятор 24v'!$L$94:$BF$94,MATCH(BJ102,'Калькулятор 24v'!$L$70:$BF$70,0))</f>
        <v>3194.839816740001</v>
      </c>
      <c r="BP102" s="27">
        <v>39777.143125253766</v>
      </c>
      <c r="BQ102" s="27">
        <v>9769.8702132820508</v>
      </c>
      <c r="BR102" s="20">
        <f t="shared" si="23"/>
        <v>49547.01333853582</v>
      </c>
      <c r="BS102" s="8" t="str">
        <f t="shared" si="29"/>
        <v>Wtherm</v>
      </c>
      <c r="BT102" s="9" t="s">
        <v>7</v>
      </c>
      <c r="BU102" s="25" t="s">
        <v>80</v>
      </c>
      <c r="BV102" s="9" t="s">
        <v>7</v>
      </c>
      <c r="BW102" s="9">
        <v>180</v>
      </c>
      <c r="BX102" s="9" t="s">
        <v>7</v>
      </c>
      <c r="BY102" s="9">
        <v>340</v>
      </c>
      <c r="BZ102" s="9" t="s">
        <v>7</v>
      </c>
      <c r="CA102" s="11">
        <v>800</v>
      </c>
      <c r="CB102" s="9" t="s">
        <v>7</v>
      </c>
      <c r="CC102" s="9">
        <v>8</v>
      </c>
      <c r="CD102" s="24" t="s">
        <v>12</v>
      </c>
      <c r="CE102" s="680">
        <v>11.729527070528565</v>
      </c>
      <c r="CF102" s="662">
        <f>INDEX('Калькулятор 24v'!$L$106:$BF$106,MATCH(CA102,'Калькулятор 24v'!$L$70:$BF$70,0))</f>
        <v>3658.3398937800011</v>
      </c>
      <c r="CG102" s="27">
        <v>40737.540711478126</v>
      </c>
      <c r="CH102" s="27">
        <v>9769.8702132820508</v>
      </c>
      <c r="CI102" s="20">
        <f t="shared" si="24"/>
        <v>50507.410924760174</v>
      </c>
    </row>
    <row r="103" spans="2:87" ht="16.5" thickBot="1" x14ac:dyDescent="0.3">
      <c r="B103" s="846"/>
      <c r="C103" s="8" t="str">
        <f t="shared" si="25"/>
        <v>Wtherm</v>
      </c>
      <c r="D103" s="9" t="s">
        <v>7</v>
      </c>
      <c r="E103" s="25" t="s">
        <v>80</v>
      </c>
      <c r="F103" s="9" t="s">
        <v>7</v>
      </c>
      <c r="G103" s="9">
        <v>75</v>
      </c>
      <c r="H103" s="9" t="s">
        <v>7</v>
      </c>
      <c r="I103" s="9">
        <v>340</v>
      </c>
      <c r="J103" s="9" t="s">
        <v>7</v>
      </c>
      <c r="K103" s="11">
        <v>850</v>
      </c>
      <c r="L103" s="9" t="s">
        <v>7</v>
      </c>
      <c r="M103" s="9">
        <v>4</v>
      </c>
      <c r="N103" s="23" t="s">
        <v>8</v>
      </c>
      <c r="O103" s="680">
        <v>8.8701609808135942</v>
      </c>
      <c r="P103" s="662">
        <f>INDEX('Калькулятор 24v'!$L$76:$BF$76,MATCH(K103,'Калькулятор 24v'!$L$70:$BF$70,0))</f>
        <v>2113.7610000000009</v>
      </c>
      <c r="Q103" s="27">
        <v>34664.66196013178</v>
      </c>
      <c r="R103" s="27">
        <v>10295.349706487181</v>
      </c>
      <c r="S103" s="20">
        <f t="shared" si="20"/>
        <v>44960.011666618957</v>
      </c>
      <c r="T103" s="8" t="str">
        <f t="shared" si="26"/>
        <v>Wtherm</v>
      </c>
      <c r="U103" s="9" t="s">
        <v>7</v>
      </c>
      <c r="V103" s="25" t="s">
        <v>80</v>
      </c>
      <c r="W103" s="9" t="s">
        <v>7</v>
      </c>
      <c r="X103" s="9">
        <v>90</v>
      </c>
      <c r="Y103" s="9" t="s">
        <v>7</v>
      </c>
      <c r="Z103" s="9">
        <v>340</v>
      </c>
      <c r="AA103" s="9" t="s">
        <v>7</v>
      </c>
      <c r="AB103" s="11">
        <v>850</v>
      </c>
      <c r="AC103" s="9" t="s">
        <v>7</v>
      </c>
      <c r="AD103" s="9">
        <v>4</v>
      </c>
      <c r="AE103" s="23" t="s">
        <v>8</v>
      </c>
      <c r="AF103" s="680">
        <v>9.157109252813596</v>
      </c>
      <c r="AG103" s="662">
        <f>INDEX('Калькулятор 24v'!$L$82:$BF$82,MATCH(AB103,'Калькулятор 24v'!$L$70:$BF$70,0))</f>
        <v>2118.8154</v>
      </c>
      <c r="AH103" s="27">
        <v>35025.418807828413</v>
      </c>
      <c r="AI103" s="27">
        <v>10295.349706487181</v>
      </c>
      <c r="AJ103" s="20">
        <f t="shared" si="21"/>
        <v>45320.768514315598</v>
      </c>
      <c r="AK103" s="8" t="str">
        <f t="shared" si="27"/>
        <v>Wtherm</v>
      </c>
      <c r="AL103" s="9" t="s">
        <v>7</v>
      </c>
      <c r="AM103" s="25" t="s">
        <v>80</v>
      </c>
      <c r="AN103" s="9" t="s">
        <v>7</v>
      </c>
      <c r="AO103" s="9">
        <v>110</v>
      </c>
      <c r="AP103" s="9" t="s">
        <v>7</v>
      </c>
      <c r="AQ103" s="9">
        <v>340</v>
      </c>
      <c r="AR103" s="9" t="s">
        <v>7</v>
      </c>
      <c r="AS103" s="11">
        <v>850</v>
      </c>
      <c r="AT103" s="9" t="s">
        <v>7</v>
      </c>
      <c r="AU103" s="9">
        <v>4</v>
      </c>
      <c r="AV103" s="23" t="s">
        <v>8</v>
      </c>
      <c r="AW103" s="680">
        <v>9.5397069488135955</v>
      </c>
      <c r="AX103" s="662">
        <f>INDEX('Калькулятор 24v'!$L$88:$BF$88,MATCH(AS103,'Калькулятор 24v'!$L$70:$BF$70,0))</f>
        <v>2626.0375110500463</v>
      </c>
      <c r="AY103" s="27">
        <v>35536.615438090594</v>
      </c>
      <c r="AZ103" s="27">
        <v>10295.349706487181</v>
      </c>
      <c r="BA103" s="20">
        <f t="shared" si="22"/>
        <v>45831.965144577771</v>
      </c>
      <c r="BB103" s="8" t="str">
        <f t="shared" si="28"/>
        <v>Wtherm</v>
      </c>
      <c r="BC103" s="9" t="s">
        <v>7</v>
      </c>
      <c r="BD103" s="25" t="s">
        <v>80</v>
      </c>
      <c r="BE103" s="9" t="s">
        <v>7</v>
      </c>
      <c r="BF103" s="9">
        <v>140</v>
      </c>
      <c r="BG103" s="9" t="s">
        <v>7</v>
      </c>
      <c r="BH103" s="9">
        <v>340</v>
      </c>
      <c r="BI103" s="9" t="s">
        <v>7</v>
      </c>
      <c r="BJ103" s="11">
        <v>850</v>
      </c>
      <c r="BK103" s="9" t="s">
        <v>7</v>
      </c>
      <c r="BL103" s="9">
        <v>8</v>
      </c>
      <c r="BM103" s="24" t="s">
        <v>12</v>
      </c>
      <c r="BN103" s="680">
        <v>11.558170570712321</v>
      </c>
      <c r="BO103" s="662">
        <f>INDEX('Калькулятор 24v'!$L$94:$BF$94,MATCH(BJ103,'Калькулятор 24v'!$L$70:$BF$70,0))</f>
        <v>3549.8220186000012</v>
      </c>
      <c r="BP103" s="27">
        <v>42834.351173249073</v>
      </c>
      <c r="BQ103" s="27">
        <v>10295.349706487181</v>
      </c>
      <c r="BR103" s="20">
        <f t="shared" si="23"/>
        <v>53129.70087973625</v>
      </c>
      <c r="BS103" s="8" t="str">
        <f t="shared" si="29"/>
        <v>Wtherm</v>
      </c>
      <c r="BT103" s="9" t="s">
        <v>7</v>
      </c>
      <c r="BU103" s="25" t="s">
        <v>80</v>
      </c>
      <c r="BV103" s="9" t="s">
        <v>7</v>
      </c>
      <c r="BW103" s="9">
        <v>180</v>
      </c>
      <c r="BX103" s="9" t="s">
        <v>7</v>
      </c>
      <c r="BY103" s="9">
        <v>340</v>
      </c>
      <c r="BZ103" s="9" t="s">
        <v>7</v>
      </c>
      <c r="CA103" s="11">
        <v>850</v>
      </c>
      <c r="CB103" s="9" t="s">
        <v>7</v>
      </c>
      <c r="CC103" s="9">
        <v>8</v>
      </c>
      <c r="CD103" s="24" t="s">
        <v>12</v>
      </c>
      <c r="CE103" s="680">
        <v>12.32336596271232</v>
      </c>
      <c r="CF103" s="662">
        <f>INDEX('Калькулятор 24v'!$L$106:$BF$106,MATCH(CA103,'Калькулятор 24v'!$L$70:$BF$70,0))</f>
        <v>4064.8221042000014</v>
      </c>
      <c r="CG103" s="27">
        <v>43826.556933773441</v>
      </c>
      <c r="CH103" s="27">
        <v>10295.349706487181</v>
      </c>
      <c r="CI103" s="20">
        <f t="shared" si="24"/>
        <v>54121.906640260626</v>
      </c>
    </row>
    <row r="104" spans="2:87" ht="16.5" thickBot="1" x14ac:dyDescent="0.3">
      <c r="B104" s="846"/>
      <c r="C104" s="8" t="str">
        <f t="shared" si="25"/>
        <v>Wtherm</v>
      </c>
      <c r="D104" s="9" t="s">
        <v>7</v>
      </c>
      <c r="E104" s="25" t="s">
        <v>80</v>
      </c>
      <c r="F104" s="9" t="s">
        <v>7</v>
      </c>
      <c r="G104" s="9">
        <v>75</v>
      </c>
      <c r="H104" s="9" t="s">
        <v>7</v>
      </c>
      <c r="I104" s="9">
        <v>340</v>
      </c>
      <c r="J104" s="9" t="s">
        <v>7</v>
      </c>
      <c r="K104" s="11">
        <v>900</v>
      </c>
      <c r="L104" s="9" t="s">
        <v>7</v>
      </c>
      <c r="M104" s="9">
        <v>4</v>
      </c>
      <c r="N104" s="23" t="s">
        <v>8</v>
      </c>
      <c r="O104" s="680">
        <v>9.2856601258464977</v>
      </c>
      <c r="P104" s="662">
        <f>INDEX('Калькулятор 24v'!$L$76:$BF$76,MATCH(K104,'Калькулятор 24v'!$L$70:$BF$70,0))</f>
        <v>2325.1371000000013</v>
      </c>
      <c r="Q104" s="27">
        <v>37154.687299096098</v>
      </c>
      <c r="R104" s="27">
        <v>10820.829199692309</v>
      </c>
      <c r="S104" s="20">
        <f t="shared" si="20"/>
        <v>47975.516498788405</v>
      </c>
      <c r="T104" s="8" t="str">
        <f t="shared" si="26"/>
        <v>Wtherm</v>
      </c>
      <c r="U104" s="9" t="s">
        <v>7</v>
      </c>
      <c r="V104" s="25" t="s">
        <v>80</v>
      </c>
      <c r="W104" s="9" t="s">
        <v>7</v>
      </c>
      <c r="X104" s="9">
        <v>90</v>
      </c>
      <c r="Y104" s="9" t="s">
        <v>7</v>
      </c>
      <c r="Z104" s="9">
        <v>340</v>
      </c>
      <c r="AA104" s="9" t="s">
        <v>7</v>
      </c>
      <c r="AB104" s="11">
        <v>900</v>
      </c>
      <c r="AC104" s="9" t="s">
        <v>7</v>
      </c>
      <c r="AD104" s="9">
        <v>4</v>
      </c>
      <c r="AE104" s="23" t="s">
        <v>8</v>
      </c>
      <c r="AF104" s="680">
        <v>9.5821225978464959</v>
      </c>
      <c r="AG104" s="662">
        <f>INDEX('Калькулятор 24v'!$L$82:$BF$82,MATCH(AB104,'Калькулятор 24v'!$L$70:$BF$70,0))</f>
        <v>2330.6969399999998</v>
      </c>
      <c r="AH104" s="27">
        <v>37527.372212155235</v>
      </c>
      <c r="AI104" s="27">
        <v>10820.829199692309</v>
      </c>
      <c r="AJ104" s="20">
        <f t="shared" si="21"/>
        <v>48348.201411847542</v>
      </c>
      <c r="AK104" s="8" t="str">
        <f t="shared" si="27"/>
        <v>Wtherm</v>
      </c>
      <c r="AL104" s="9" t="s">
        <v>7</v>
      </c>
      <c r="AM104" s="25" t="s">
        <v>80</v>
      </c>
      <c r="AN104" s="9" t="s">
        <v>7</v>
      </c>
      <c r="AO104" s="9">
        <v>110</v>
      </c>
      <c r="AP104" s="9" t="s">
        <v>7</v>
      </c>
      <c r="AQ104" s="9">
        <v>340</v>
      </c>
      <c r="AR104" s="9" t="s">
        <v>7</v>
      </c>
      <c r="AS104" s="11">
        <v>900</v>
      </c>
      <c r="AT104" s="9" t="s">
        <v>7</v>
      </c>
      <c r="AU104" s="9">
        <v>4</v>
      </c>
      <c r="AV104" s="23" t="s">
        <v>8</v>
      </c>
      <c r="AW104" s="680">
        <v>9.9774058938464982</v>
      </c>
      <c r="AX104" s="662">
        <f>INDEX('Калькулятор 24v'!$L$88:$BF$88,MATCH(AS104,'Калькулятор 24v'!$L$70:$BF$70,0))</f>
        <v>2888.6412621550512</v>
      </c>
      <c r="AY104" s="27">
        <v>38054.472929567419</v>
      </c>
      <c r="AZ104" s="27">
        <v>10820.829199692309</v>
      </c>
      <c r="BA104" s="20">
        <f t="shared" si="22"/>
        <v>48875.302129259726</v>
      </c>
      <c r="BB104" s="8" t="str">
        <f t="shared" si="28"/>
        <v>Wtherm</v>
      </c>
      <c r="BC104" s="9" t="s">
        <v>7</v>
      </c>
      <c r="BD104" s="25" t="s">
        <v>80</v>
      </c>
      <c r="BE104" s="9" t="s">
        <v>7</v>
      </c>
      <c r="BF104" s="9">
        <v>140</v>
      </c>
      <c r="BG104" s="9" t="s">
        <v>7</v>
      </c>
      <c r="BH104" s="9">
        <v>340</v>
      </c>
      <c r="BI104" s="9" t="s">
        <v>7</v>
      </c>
      <c r="BJ104" s="11">
        <v>900</v>
      </c>
      <c r="BK104" s="9" t="s">
        <v>7</v>
      </c>
      <c r="BL104" s="9">
        <v>8</v>
      </c>
      <c r="BM104" s="24" t="s">
        <v>12</v>
      </c>
      <c r="BN104" s="680">
        <v>12.126638262896069</v>
      </c>
      <c r="BO104" s="662">
        <f>INDEX('Калькулятор 24v'!$L$94:$BF$94,MATCH(BJ104,'Калькулятор 24v'!$L$70:$BF$70,0))</f>
        <v>3904.8042204600019</v>
      </c>
      <c r="BP104" s="27">
        <v>45874.243671244374</v>
      </c>
      <c r="BQ104" s="27">
        <v>10820.829199692309</v>
      </c>
      <c r="BR104" s="20">
        <f t="shared" si="23"/>
        <v>56695.072870936681</v>
      </c>
      <c r="BS104" s="8" t="str">
        <f t="shared" si="29"/>
        <v>Wtherm</v>
      </c>
      <c r="BT104" s="9" t="s">
        <v>7</v>
      </c>
      <c r="BU104" s="25" t="s">
        <v>80</v>
      </c>
      <c r="BV104" s="9" t="s">
        <v>7</v>
      </c>
      <c r="BW104" s="9">
        <v>180</v>
      </c>
      <c r="BX104" s="9" t="s">
        <v>7</v>
      </c>
      <c r="BY104" s="9">
        <v>340</v>
      </c>
      <c r="BZ104" s="9" t="s">
        <v>7</v>
      </c>
      <c r="CA104" s="11">
        <v>900</v>
      </c>
      <c r="CB104" s="9" t="s">
        <v>7</v>
      </c>
      <c r="CC104" s="9">
        <v>8</v>
      </c>
      <c r="CD104" s="24" t="s">
        <v>12</v>
      </c>
      <c r="CE104" s="680">
        <v>12.917204854896072</v>
      </c>
      <c r="CF104" s="662">
        <f>INDEX('Калькулятор 24v'!$L$106:$BF$106,MATCH(CA104,'Калькулятор 24v'!$L$70:$BF$70,0))</f>
        <v>4471.3043146200016</v>
      </c>
      <c r="CG104" s="27">
        <v>46898.257606068742</v>
      </c>
      <c r="CH104" s="27">
        <v>10820.829199692309</v>
      </c>
      <c r="CI104" s="20">
        <f t="shared" si="24"/>
        <v>57719.08680576105</v>
      </c>
    </row>
    <row r="105" spans="2:87" ht="16.5" thickBot="1" x14ac:dyDescent="0.3">
      <c r="B105" s="846"/>
      <c r="C105" s="8" t="str">
        <f t="shared" si="25"/>
        <v>Wtherm</v>
      </c>
      <c r="D105" s="9" t="s">
        <v>7</v>
      </c>
      <c r="E105" s="25" t="s">
        <v>80</v>
      </c>
      <c r="F105" s="9" t="s">
        <v>7</v>
      </c>
      <c r="G105" s="9">
        <v>75</v>
      </c>
      <c r="H105" s="9" t="s">
        <v>7</v>
      </c>
      <c r="I105" s="9">
        <v>340</v>
      </c>
      <c r="J105" s="9" t="s">
        <v>7</v>
      </c>
      <c r="K105" s="11">
        <v>950</v>
      </c>
      <c r="L105" s="9" t="s">
        <v>7</v>
      </c>
      <c r="M105" s="9">
        <v>4</v>
      </c>
      <c r="N105" s="23" t="s">
        <v>8</v>
      </c>
      <c r="O105" s="680">
        <v>9.8611592708793978</v>
      </c>
      <c r="P105" s="662">
        <f>INDEX('Калькулятор 24v'!$L$76:$BF$76,MATCH(K105,'Калькулятор 24v'!$L$70:$BF$70,0))</f>
        <v>2536.5132000000008</v>
      </c>
      <c r="Q105" s="27">
        <v>39627.397088060425</v>
      </c>
      <c r="R105" s="27">
        <v>11346.308692897437</v>
      </c>
      <c r="S105" s="20">
        <f t="shared" si="20"/>
        <v>50973.705780957862</v>
      </c>
      <c r="T105" s="8" t="str">
        <f t="shared" si="26"/>
        <v>Wtherm</v>
      </c>
      <c r="U105" s="9" t="s">
        <v>7</v>
      </c>
      <c r="V105" s="25" t="s">
        <v>80</v>
      </c>
      <c r="W105" s="9" t="s">
        <v>7</v>
      </c>
      <c r="X105" s="9">
        <v>90</v>
      </c>
      <c r="Y105" s="9" t="s">
        <v>7</v>
      </c>
      <c r="Z105" s="9">
        <v>340</v>
      </c>
      <c r="AA105" s="9" t="s">
        <v>7</v>
      </c>
      <c r="AB105" s="11">
        <v>950</v>
      </c>
      <c r="AC105" s="9" t="s">
        <v>7</v>
      </c>
      <c r="AD105" s="9">
        <v>4</v>
      </c>
      <c r="AE105" s="23" t="s">
        <v>8</v>
      </c>
      <c r="AF105" s="680">
        <v>10.167135942879399</v>
      </c>
      <c r="AG105" s="662">
        <f>INDEX('Калькулятор 24v'!$L$82:$BF$82,MATCH(AB105,'Калькулятор 24v'!$L$70:$BF$70,0))</f>
        <v>2542.5784799999997</v>
      </c>
      <c r="AH105" s="27">
        <v>40012.010066482064</v>
      </c>
      <c r="AI105" s="27">
        <v>11346.308692897437</v>
      </c>
      <c r="AJ105" s="20">
        <f t="shared" si="21"/>
        <v>51358.318759379501</v>
      </c>
      <c r="AK105" s="8" t="str">
        <f t="shared" si="27"/>
        <v>Wtherm</v>
      </c>
      <c r="AL105" s="9" t="s">
        <v>7</v>
      </c>
      <c r="AM105" s="25" t="s">
        <v>80</v>
      </c>
      <c r="AN105" s="9" t="s">
        <v>7</v>
      </c>
      <c r="AO105" s="9">
        <v>110</v>
      </c>
      <c r="AP105" s="9" t="s">
        <v>7</v>
      </c>
      <c r="AQ105" s="9">
        <v>340</v>
      </c>
      <c r="AR105" s="9" t="s">
        <v>7</v>
      </c>
      <c r="AS105" s="11">
        <v>950</v>
      </c>
      <c r="AT105" s="9" t="s">
        <v>7</v>
      </c>
      <c r="AU105" s="9">
        <v>4</v>
      </c>
      <c r="AV105" s="23" t="s">
        <v>8</v>
      </c>
      <c r="AW105" s="680">
        <v>10.575104838879401</v>
      </c>
      <c r="AX105" s="662">
        <f>INDEX('Калькулятор 24v'!$L$88:$BF$88,MATCH(AS105,'Калькулятор 24v'!$L$70:$BF$70,0))</f>
        <v>3151.2450132600557</v>
      </c>
      <c r="AY105" s="27">
        <v>40555.014871044245</v>
      </c>
      <c r="AZ105" s="27">
        <v>11346.308692897437</v>
      </c>
      <c r="BA105" s="20">
        <f t="shared" si="22"/>
        <v>51901.323563941682</v>
      </c>
      <c r="BB105" s="8" t="str">
        <f t="shared" si="28"/>
        <v>Wtherm</v>
      </c>
      <c r="BC105" s="9" t="s">
        <v>7</v>
      </c>
      <c r="BD105" s="25" t="s">
        <v>80</v>
      </c>
      <c r="BE105" s="9" t="s">
        <v>7</v>
      </c>
      <c r="BF105" s="9">
        <v>140</v>
      </c>
      <c r="BG105" s="9" t="s">
        <v>7</v>
      </c>
      <c r="BH105" s="9">
        <v>340</v>
      </c>
      <c r="BI105" s="9" t="s">
        <v>7</v>
      </c>
      <c r="BJ105" s="11">
        <v>950</v>
      </c>
      <c r="BK105" s="9" t="s">
        <v>7</v>
      </c>
      <c r="BL105" s="9">
        <v>8</v>
      </c>
      <c r="BM105" s="24" t="s">
        <v>12</v>
      </c>
      <c r="BN105" s="680">
        <v>12.855105955079823</v>
      </c>
      <c r="BO105" s="662">
        <f>INDEX('Калькулятор 24v'!$L$94:$BF$94,MATCH(BJ105,'Калькулятор 24v'!$L$70:$BF$70,0))</f>
        <v>4259.7864223200013</v>
      </c>
      <c r="BP105" s="27">
        <v>48896.82061923969</v>
      </c>
      <c r="BQ105" s="27">
        <v>11346.308692897437</v>
      </c>
      <c r="BR105" s="20">
        <f t="shared" si="23"/>
        <v>60243.129312137127</v>
      </c>
      <c r="BS105" s="8" t="str">
        <f t="shared" si="29"/>
        <v>Wtherm</v>
      </c>
      <c r="BT105" s="9" t="s">
        <v>7</v>
      </c>
      <c r="BU105" s="25" t="s">
        <v>80</v>
      </c>
      <c r="BV105" s="9" t="s">
        <v>7</v>
      </c>
      <c r="BW105" s="9">
        <v>180</v>
      </c>
      <c r="BX105" s="9" t="s">
        <v>7</v>
      </c>
      <c r="BY105" s="9">
        <v>340</v>
      </c>
      <c r="BZ105" s="9" t="s">
        <v>7</v>
      </c>
      <c r="CA105" s="11">
        <v>950</v>
      </c>
      <c r="CB105" s="9" t="s">
        <v>7</v>
      </c>
      <c r="CC105" s="9">
        <v>8</v>
      </c>
      <c r="CD105" s="24" t="s">
        <v>12</v>
      </c>
      <c r="CE105" s="680">
        <v>13.671043747079825</v>
      </c>
      <c r="CF105" s="662">
        <f>INDEX('Калькулятор 24v'!$L$106:$BF$106,MATCH(CA105,'Калькулятор 24v'!$L$70:$BF$70,0))</f>
        <v>4877.7865250400018</v>
      </c>
      <c r="CG105" s="27">
        <v>49952.642728364051</v>
      </c>
      <c r="CH105" s="27">
        <v>11346.308692897437</v>
      </c>
      <c r="CI105" s="20">
        <f t="shared" si="24"/>
        <v>61298.951421261489</v>
      </c>
    </row>
    <row r="106" spans="2:87" ht="16.5" thickBot="1" x14ac:dyDescent="0.3">
      <c r="B106" s="846"/>
      <c r="C106" s="8" t="str">
        <f t="shared" si="25"/>
        <v>Wtherm</v>
      </c>
      <c r="D106" s="9" t="s">
        <v>7</v>
      </c>
      <c r="E106" s="25" t="s">
        <v>80</v>
      </c>
      <c r="F106" s="9" t="s">
        <v>7</v>
      </c>
      <c r="G106" s="9">
        <v>75</v>
      </c>
      <c r="H106" s="9" t="s">
        <v>7</v>
      </c>
      <c r="I106" s="9">
        <v>340</v>
      </c>
      <c r="J106" s="9" t="s">
        <v>7</v>
      </c>
      <c r="K106" s="11">
        <v>1000</v>
      </c>
      <c r="L106" s="9" t="s">
        <v>7</v>
      </c>
      <c r="M106" s="9">
        <v>4</v>
      </c>
      <c r="N106" s="23" t="s">
        <v>8</v>
      </c>
      <c r="O106" s="680">
        <v>10.307766415912301</v>
      </c>
      <c r="P106" s="662">
        <f>INDEX('Калькулятор 24v'!$L$76:$BF$76,MATCH(K106,'Калькулятор 24v'!$L$70:$BF$70,0))</f>
        <v>2747.8893000000012</v>
      </c>
      <c r="Q106" s="27">
        <v>42198.333207024742</v>
      </c>
      <c r="R106" s="27">
        <v>12101.788186102571</v>
      </c>
      <c r="S106" s="20">
        <f t="shared" si="20"/>
        <v>54300.121393127309</v>
      </c>
      <c r="T106" s="8" t="str">
        <f t="shared" si="26"/>
        <v>Wtherm</v>
      </c>
      <c r="U106" s="9" t="s">
        <v>7</v>
      </c>
      <c r="V106" s="25" t="s">
        <v>80</v>
      </c>
      <c r="W106" s="9" t="s">
        <v>7</v>
      </c>
      <c r="X106" s="9">
        <v>90</v>
      </c>
      <c r="Y106" s="9" t="s">
        <v>7</v>
      </c>
      <c r="Z106" s="9">
        <v>340</v>
      </c>
      <c r="AA106" s="9" t="s">
        <v>7</v>
      </c>
      <c r="AB106" s="11">
        <v>1000</v>
      </c>
      <c r="AC106" s="9" t="s">
        <v>7</v>
      </c>
      <c r="AD106" s="9">
        <v>4</v>
      </c>
      <c r="AE106" s="23" t="s">
        <v>8</v>
      </c>
      <c r="AF106" s="680">
        <v>10.623257287912299</v>
      </c>
      <c r="AG106" s="662">
        <f>INDEX('Калькулятор 24v'!$L$82:$BF$82,MATCH(AB106,'Калькулятор 24v'!$L$70:$BF$70,0))</f>
        <v>2754.4600199999995</v>
      </c>
      <c r="AH106" s="27">
        <v>42595.23443080888</v>
      </c>
      <c r="AI106" s="27">
        <v>12101.788186102571</v>
      </c>
      <c r="AJ106" s="20">
        <f t="shared" si="21"/>
        <v>54697.022616911447</v>
      </c>
      <c r="AK106" s="8" t="str">
        <f t="shared" si="27"/>
        <v>Wtherm</v>
      </c>
      <c r="AL106" s="9" t="s">
        <v>7</v>
      </c>
      <c r="AM106" s="25" t="s">
        <v>80</v>
      </c>
      <c r="AN106" s="9" t="s">
        <v>7</v>
      </c>
      <c r="AO106" s="9">
        <v>110</v>
      </c>
      <c r="AP106" s="9" t="s">
        <v>7</v>
      </c>
      <c r="AQ106" s="9">
        <v>340</v>
      </c>
      <c r="AR106" s="9" t="s">
        <v>7</v>
      </c>
      <c r="AS106" s="11">
        <v>1000</v>
      </c>
      <c r="AT106" s="9" t="s">
        <v>7</v>
      </c>
      <c r="AU106" s="9">
        <v>4</v>
      </c>
      <c r="AV106" s="23" t="s">
        <v>8</v>
      </c>
      <c r="AW106" s="680">
        <v>11.0439117839123</v>
      </c>
      <c r="AX106" s="662">
        <f>INDEX('Калькулятор 24v'!$L$88:$BF$88,MATCH(AS106,'Калькулятор 24v'!$L$70:$BF$70,0))</f>
        <v>3413.8487643650606</v>
      </c>
      <c r="AY106" s="27">
        <v>43154.623562521054</v>
      </c>
      <c r="AZ106" s="27">
        <v>12101.788186102571</v>
      </c>
      <c r="BA106" s="20">
        <f t="shared" si="22"/>
        <v>55256.411748623621</v>
      </c>
      <c r="BB106" s="8" t="str">
        <f t="shared" si="28"/>
        <v>Wtherm</v>
      </c>
      <c r="BC106" s="9" t="s">
        <v>7</v>
      </c>
      <c r="BD106" s="25" t="s">
        <v>80</v>
      </c>
      <c r="BE106" s="9" t="s">
        <v>7</v>
      </c>
      <c r="BF106" s="9">
        <v>140</v>
      </c>
      <c r="BG106" s="9" t="s">
        <v>7</v>
      </c>
      <c r="BH106" s="9">
        <v>340</v>
      </c>
      <c r="BI106" s="9" t="s">
        <v>7</v>
      </c>
      <c r="BJ106" s="11">
        <v>1000</v>
      </c>
      <c r="BK106" s="9" t="s">
        <v>7</v>
      </c>
      <c r="BL106" s="9">
        <v>8</v>
      </c>
      <c r="BM106" s="24" t="s">
        <v>12</v>
      </c>
      <c r="BN106" s="680">
        <v>13.454681647263577</v>
      </c>
      <c r="BO106" s="662">
        <f>INDEX('Калькулятор 24v'!$L$94:$BF$94,MATCH(BJ106,'Калькулятор 24v'!$L$70:$BF$70,0))</f>
        <v>4614.768624180002</v>
      </c>
      <c r="BP106" s="27">
        <v>52019.184677234989</v>
      </c>
      <c r="BQ106" s="27">
        <v>12101.788186102571</v>
      </c>
      <c r="BR106" s="20">
        <f t="shared" si="23"/>
        <v>64120.972863337563</v>
      </c>
      <c r="BS106" s="8" t="str">
        <f t="shared" si="29"/>
        <v>Wtherm</v>
      </c>
      <c r="BT106" s="9" t="s">
        <v>7</v>
      </c>
      <c r="BU106" s="25" t="s">
        <v>80</v>
      </c>
      <c r="BV106" s="9" t="s">
        <v>7</v>
      </c>
      <c r="BW106" s="9">
        <v>180</v>
      </c>
      <c r="BX106" s="9" t="s">
        <v>7</v>
      </c>
      <c r="BY106" s="9">
        <v>340</v>
      </c>
      <c r="BZ106" s="9" t="s">
        <v>7</v>
      </c>
      <c r="CA106" s="11">
        <v>1000</v>
      </c>
      <c r="CB106" s="9" t="s">
        <v>7</v>
      </c>
      <c r="CC106" s="9">
        <v>8</v>
      </c>
      <c r="CD106" s="24" t="s">
        <v>12</v>
      </c>
      <c r="CE106" s="680">
        <v>14.295990639263579</v>
      </c>
      <c r="CF106" s="662">
        <f>INDEX('Калькулятор 24v'!$L$106:$BF$106,MATCH(CA106,'Калькулятор 24v'!$L$70:$BF$70,0))</f>
        <v>5284.2687354600012</v>
      </c>
      <c r="CG106" s="27">
        <v>53107.775440659352</v>
      </c>
      <c r="CH106" s="27">
        <v>12101.788186102571</v>
      </c>
      <c r="CI106" s="20">
        <f t="shared" si="24"/>
        <v>65209.563626761927</v>
      </c>
    </row>
    <row r="107" spans="2:87" ht="16.5" thickBot="1" x14ac:dyDescent="0.3">
      <c r="B107" s="846"/>
      <c r="C107" s="8" t="str">
        <f t="shared" si="25"/>
        <v>Wtherm</v>
      </c>
      <c r="D107" s="9" t="s">
        <v>7</v>
      </c>
      <c r="E107" s="25" t="s">
        <v>80</v>
      </c>
      <c r="F107" s="9" t="s">
        <v>7</v>
      </c>
      <c r="G107" s="9">
        <v>75</v>
      </c>
      <c r="H107" s="9" t="s">
        <v>7</v>
      </c>
      <c r="I107" s="9">
        <v>340</v>
      </c>
      <c r="J107" s="9" t="s">
        <v>7</v>
      </c>
      <c r="K107" s="11">
        <v>1050</v>
      </c>
      <c r="L107" s="9" t="s">
        <v>7</v>
      </c>
      <c r="M107" s="9">
        <v>4</v>
      </c>
      <c r="N107" s="23" t="s">
        <v>8</v>
      </c>
      <c r="O107" s="680">
        <v>10.723265560945201</v>
      </c>
      <c r="P107" s="662">
        <f>INDEX('Калькулятор 24v'!$L$76:$BF$76,MATCH(K107,'Калькулятор 24v'!$L$70:$BF$70,0))</f>
        <v>2959.2654000000007</v>
      </c>
      <c r="Q107" s="27">
        <v>44741.002095989053</v>
      </c>
      <c r="R107" s="27">
        <v>12627.267679307697</v>
      </c>
      <c r="S107" s="20">
        <f t="shared" si="20"/>
        <v>57368.269775296751</v>
      </c>
      <c r="T107" s="8" t="str">
        <f t="shared" si="26"/>
        <v>Wtherm</v>
      </c>
      <c r="U107" s="9" t="s">
        <v>7</v>
      </c>
      <c r="V107" s="25" t="s">
        <v>80</v>
      </c>
      <c r="W107" s="9" t="s">
        <v>7</v>
      </c>
      <c r="X107" s="9">
        <v>90</v>
      </c>
      <c r="Y107" s="9" t="s">
        <v>7</v>
      </c>
      <c r="Z107" s="9">
        <v>340</v>
      </c>
      <c r="AA107" s="9" t="s">
        <v>7</v>
      </c>
      <c r="AB107" s="11">
        <v>1050</v>
      </c>
      <c r="AC107" s="9" t="s">
        <v>7</v>
      </c>
      <c r="AD107" s="9">
        <v>4</v>
      </c>
      <c r="AE107" s="23" t="s">
        <v>8</v>
      </c>
      <c r="AF107" s="680">
        <v>11.048270632945203</v>
      </c>
      <c r="AG107" s="662">
        <f>INDEX('Калькулятор 24v'!$L$82:$BF$82,MATCH(AB107,'Калькулятор 24v'!$L$70:$BF$70,0))</f>
        <v>2966.3415599999994</v>
      </c>
      <c r="AH107" s="27">
        <v>45149.831385135694</v>
      </c>
      <c r="AI107" s="27">
        <v>12627.267679307697</v>
      </c>
      <c r="AJ107" s="20">
        <f t="shared" si="21"/>
        <v>57777.099064443391</v>
      </c>
      <c r="AK107" s="8" t="str">
        <f t="shared" si="27"/>
        <v>Wtherm</v>
      </c>
      <c r="AL107" s="9" t="s">
        <v>7</v>
      </c>
      <c r="AM107" s="25" t="s">
        <v>80</v>
      </c>
      <c r="AN107" s="9" t="s">
        <v>7</v>
      </c>
      <c r="AO107" s="9">
        <v>110</v>
      </c>
      <c r="AP107" s="9" t="s">
        <v>7</v>
      </c>
      <c r="AQ107" s="9">
        <v>340</v>
      </c>
      <c r="AR107" s="9" t="s">
        <v>7</v>
      </c>
      <c r="AS107" s="11">
        <v>1050</v>
      </c>
      <c r="AT107" s="9" t="s">
        <v>7</v>
      </c>
      <c r="AU107" s="9">
        <v>4</v>
      </c>
      <c r="AV107" s="23" t="s">
        <v>8</v>
      </c>
      <c r="AW107" s="680">
        <v>11.481610728945203</v>
      </c>
      <c r="AX107" s="662">
        <f>INDEX('Калькулятор 24v'!$L$88:$BF$88,MATCH(AS107,'Калькулятор 24v'!$L$70:$BF$70,0))</f>
        <v>3676.4525154700646</v>
      </c>
      <c r="AY107" s="27">
        <v>45725.124603997872</v>
      </c>
      <c r="AZ107" s="27">
        <v>12627.267679307697</v>
      </c>
      <c r="BA107" s="20">
        <f t="shared" si="22"/>
        <v>58352.392283305569</v>
      </c>
      <c r="BB107" s="8" t="str">
        <f t="shared" si="28"/>
        <v>Wtherm</v>
      </c>
      <c r="BC107" s="9" t="s">
        <v>7</v>
      </c>
      <c r="BD107" s="25" t="s">
        <v>80</v>
      </c>
      <c r="BE107" s="9" t="s">
        <v>7</v>
      </c>
      <c r="BF107" s="9">
        <v>140</v>
      </c>
      <c r="BG107" s="9" t="s">
        <v>7</v>
      </c>
      <c r="BH107" s="9">
        <v>340</v>
      </c>
      <c r="BI107" s="9" t="s">
        <v>7</v>
      </c>
      <c r="BJ107" s="11">
        <v>1050</v>
      </c>
      <c r="BK107" s="9" t="s">
        <v>7</v>
      </c>
      <c r="BL107" s="9">
        <v>8</v>
      </c>
      <c r="BM107" s="24" t="s">
        <v>12</v>
      </c>
      <c r="BN107" s="680">
        <v>14.023149339447329</v>
      </c>
      <c r="BO107" s="662">
        <f>INDEX('Калькулятор 24v'!$L$94:$BF$94,MATCH(BJ107,'Калькулятор 24v'!$L$70:$BF$70,0))</f>
        <v>4969.7508260400009</v>
      </c>
      <c r="BP107" s="27">
        <v>55111.720725230291</v>
      </c>
      <c r="BQ107" s="27">
        <v>12627.267679307697</v>
      </c>
      <c r="BR107" s="20">
        <f t="shared" si="23"/>
        <v>67738.988404537988</v>
      </c>
      <c r="BS107" s="8" t="str">
        <f t="shared" si="29"/>
        <v>Wtherm</v>
      </c>
      <c r="BT107" s="9" t="s">
        <v>7</v>
      </c>
      <c r="BU107" s="25" t="s">
        <v>80</v>
      </c>
      <c r="BV107" s="9" t="s">
        <v>7</v>
      </c>
      <c r="BW107" s="9">
        <v>180</v>
      </c>
      <c r="BX107" s="9" t="s">
        <v>7</v>
      </c>
      <c r="BY107" s="9">
        <v>340</v>
      </c>
      <c r="BZ107" s="9" t="s">
        <v>7</v>
      </c>
      <c r="CA107" s="11">
        <v>1050</v>
      </c>
      <c r="CB107" s="9" t="s">
        <v>7</v>
      </c>
      <c r="CC107" s="9">
        <v>8</v>
      </c>
      <c r="CD107" s="24" t="s">
        <v>12</v>
      </c>
      <c r="CE107" s="680">
        <v>14.889829531447329</v>
      </c>
      <c r="CF107" s="662">
        <f>INDEX('Калькулятор 24v'!$L$106:$BF$106,MATCH(CA107,'Калькулятор 24v'!$L$70:$BF$70,0))</f>
        <v>5690.7509458800014</v>
      </c>
      <c r="CG107" s="27">
        <v>56232.119662954647</v>
      </c>
      <c r="CH107" s="27">
        <v>12627.267679307697</v>
      </c>
      <c r="CI107" s="20">
        <f t="shared" si="24"/>
        <v>68859.387342262344</v>
      </c>
    </row>
    <row r="108" spans="2:87" ht="16.5" thickBot="1" x14ac:dyDescent="0.3">
      <c r="B108" s="846"/>
      <c r="C108" s="8" t="str">
        <f t="shared" si="25"/>
        <v>Wtherm</v>
      </c>
      <c r="D108" s="12" t="s">
        <v>7</v>
      </c>
      <c r="E108" s="25" t="s">
        <v>80</v>
      </c>
      <c r="F108" s="12" t="s">
        <v>7</v>
      </c>
      <c r="G108" s="9">
        <v>75</v>
      </c>
      <c r="H108" s="12" t="s">
        <v>7</v>
      </c>
      <c r="I108" s="9">
        <v>340</v>
      </c>
      <c r="J108" s="12" t="s">
        <v>7</v>
      </c>
      <c r="K108" s="11">
        <v>1100</v>
      </c>
      <c r="L108" s="12" t="s">
        <v>7</v>
      </c>
      <c r="M108" s="9">
        <v>4</v>
      </c>
      <c r="N108" s="23" t="s">
        <v>8</v>
      </c>
      <c r="O108" s="680">
        <v>11.475764705978104</v>
      </c>
      <c r="P108" s="662">
        <f>INDEX('Калькулятор 24v'!$L$76:$BF$76,MATCH(K108,'Калькулятор 24v'!$L$70:$BF$70,0))</f>
        <v>3170.6415000000011</v>
      </c>
      <c r="Q108" s="27">
        <v>47265.368734953379</v>
      </c>
      <c r="R108" s="27">
        <v>13152.747172512823</v>
      </c>
      <c r="S108" s="20">
        <f t="shared" si="20"/>
        <v>60418.115907466199</v>
      </c>
      <c r="T108" s="8" t="str">
        <f t="shared" si="26"/>
        <v>Wtherm</v>
      </c>
      <c r="U108" s="12" t="s">
        <v>7</v>
      </c>
      <c r="V108" s="25" t="s">
        <v>80</v>
      </c>
      <c r="W108" s="12" t="s">
        <v>7</v>
      </c>
      <c r="X108" s="9">
        <v>90</v>
      </c>
      <c r="Y108" s="12" t="s">
        <v>7</v>
      </c>
      <c r="Z108" s="9">
        <v>340</v>
      </c>
      <c r="AA108" s="12" t="s">
        <v>7</v>
      </c>
      <c r="AB108" s="11">
        <v>1100</v>
      </c>
      <c r="AC108" s="12" t="s">
        <v>7</v>
      </c>
      <c r="AD108" s="9">
        <v>4</v>
      </c>
      <c r="AE108" s="23" t="s">
        <v>8</v>
      </c>
      <c r="AF108" s="680">
        <v>11.810283977978106</v>
      </c>
      <c r="AG108" s="662">
        <f>INDEX('Калькулятор 24v'!$L$82:$BF$82,MATCH(AB108,'Калькулятор 24v'!$L$70:$BF$70,0))</f>
        <v>3178.2230999999997</v>
      </c>
      <c r="AH108" s="27">
        <v>47686.126089462516</v>
      </c>
      <c r="AI108" s="27">
        <v>13152.747172512823</v>
      </c>
      <c r="AJ108" s="20">
        <f t="shared" si="21"/>
        <v>60838.873261975343</v>
      </c>
      <c r="AK108" s="8" t="str">
        <f t="shared" si="27"/>
        <v>Wtherm</v>
      </c>
      <c r="AL108" s="12" t="s">
        <v>7</v>
      </c>
      <c r="AM108" s="25" t="s">
        <v>80</v>
      </c>
      <c r="AN108" s="12" t="s">
        <v>7</v>
      </c>
      <c r="AO108" s="9">
        <v>110</v>
      </c>
      <c r="AP108" s="12" t="s">
        <v>7</v>
      </c>
      <c r="AQ108" s="9">
        <v>340</v>
      </c>
      <c r="AR108" s="12" t="s">
        <v>7</v>
      </c>
      <c r="AS108" s="11">
        <v>1100</v>
      </c>
      <c r="AT108" s="12" t="s">
        <v>7</v>
      </c>
      <c r="AU108" s="9">
        <v>4</v>
      </c>
      <c r="AV108" s="23" t="s">
        <v>8</v>
      </c>
      <c r="AW108" s="680">
        <v>12.256309673978107</v>
      </c>
      <c r="AX108" s="662">
        <f>INDEX('Калькулятор 24v'!$L$88:$BF$88,MATCH(AS108,'Калькулятор 24v'!$L$70:$BF$70,0))</f>
        <v>3939.0562665750699</v>
      </c>
      <c r="AY108" s="27">
        <v>48277.323395474697</v>
      </c>
      <c r="AZ108" s="27">
        <v>13152.747172512823</v>
      </c>
      <c r="BA108" s="20">
        <f t="shared" si="22"/>
        <v>61430.070567987525</v>
      </c>
      <c r="BB108" s="8" t="str">
        <f t="shared" si="28"/>
        <v>Wtherm</v>
      </c>
      <c r="BC108" s="12" t="s">
        <v>7</v>
      </c>
      <c r="BD108" s="25" t="s">
        <v>80</v>
      </c>
      <c r="BE108" s="12" t="s">
        <v>7</v>
      </c>
      <c r="BF108" s="9">
        <v>140</v>
      </c>
      <c r="BG108" s="12" t="s">
        <v>7</v>
      </c>
      <c r="BH108" s="9">
        <v>340</v>
      </c>
      <c r="BI108" s="12" t="s">
        <v>7</v>
      </c>
      <c r="BJ108" s="11">
        <v>1100</v>
      </c>
      <c r="BK108" s="12" t="s">
        <v>7</v>
      </c>
      <c r="BL108" s="9">
        <v>8</v>
      </c>
      <c r="BM108" s="24" t="s">
        <v>12</v>
      </c>
      <c r="BN108" s="680">
        <v>14.928617031631083</v>
      </c>
      <c r="BO108" s="662">
        <f>INDEX('Калькулятор 24v'!$L$94:$BF$94,MATCH(BJ108,'Калькулятор 24v'!$L$70:$BF$70,0))</f>
        <v>5324.7330279000025</v>
      </c>
      <c r="BP108" s="27">
        <v>58185.954523225591</v>
      </c>
      <c r="BQ108" s="27">
        <v>13152.747172512823</v>
      </c>
      <c r="BR108" s="20">
        <f t="shared" si="23"/>
        <v>71338.701695738418</v>
      </c>
      <c r="BS108" s="8" t="str">
        <f t="shared" si="29"/>
        <v>Wtherm</v>
      </c>
      <c r="BT108" s="12" t="s">
        <v>7</v>
      </c>
      <c r="BU108" s="25" t="s">
        <v>80</v>
      </c>
      <c r="BV108" s="12" t="s">
        <v>7</v>
      </c>
      <c r="BW108" s="9">
        <v>180</v>
      </c>
      <c r="BX108" s="12" t="s">
        <v>7</v>
      </c>
      <c r="BY108" s="9">
        <v>340</v>
      </c>
      <c r="BZ108" s="12" t="s">
        <v>7</v>
      </c>
      <c r="CA108" s="11">
        <v>1100</v>
      </c>
      <c r="CB108" s="12" t="s">
        <v>7</v>
      </c>
      <c r="CC108" s="9">
        <v>8</v>
      </c>
      <c r="CD108" s="24" t="s">
        <v>12</v>
      </c>
      <c r="CE108" s="680">
        <v>15.820668423631083</v>
      </c>
      <c r="CF108" s="662">
        <f>INDEX('Калькулятор 24v'!$L$106:$BF$106,MATCH(CA108,'Калькулятор 24v'!$L$70:$BF$70,0))</f>
        <v>6097.2331563000025</v>
      </c>
      <c r="CG108" s="27">
        <v>59338.161635249955</v>
      </c>
      <c r="CH108" s="27">
        <v>13152.747172512823</v>
      </c>
      <c r="CI108" s="20">
        <f t="shared" si="24"/>
        <v>72490.908807762782</v>
      </c>
    </row>
    <row r="109" spans="2:87" ht="16.5" thickBot="1" x14ac:dyDescent="0.3">
      <c r="B109" s="846"/>
      <c r="C109" s="8" t="str">
        <f t="shared" si="25"/>
        <v>Wtherm</v>
      </c>
      <c r="D109" s="9" t="s">
        <v>7</v>
      </c>
      <c r="E109" s="25" t="s">
        <v>80</v>
      </c>
      <c r="F109" s="9" t="s">
        <v>7</v>
      </c>
      <c r="G109" s="9">
        <v>75</v>
      </c>
      <c r="H109" s="9" t="s">
        <v>7</v>
      </c>
      <c r="I109" s="9">
        <v>340</v>
      </c>
      <c r="J109" s="9" t="s">
        <v>7</v>
      </c>
      <c r="K109" s="11">
        <v>1150</v>
      </c>
      <c r="L109" s="9" t="s">
        <v>7</v>
      </c>
      <c r="M109" s="9">
        <v>4</v>
      </c>
      <c r="N109" s="23" t="s">
        <v>8</v>
      </c>
      <c r="O109" s="680">
        <v>11.922371851011006</v>
      </c>
      <c r="P109" s="662">
        <f>INDEX('Калькулятор 24v'!$L$76:$BF$76,MATCH(K109,'Калькулятор 24v'!$L$70:$BF$70,0))</f>
        <v>3382.0176000000015</v>
      </c>
      <c r="Q109" s="27">
        <v>49771.433123917697</v>
      </c>
      <c r="R109" s="27">
        <v>13908.226665717953</v>
      </c>
      <c r="S109" s="20">
        <f t="shared" si="20"/>
        <v>63679.659789635654</v>
      </c>
      <c r="T109" s="8" t="str">
        <f t="shared" si="26"/>
        <v>Wtherm</v>
      </c>
      <c r="U109" s="9" t="s">
        <v>7</v>
      </c>
      <c r="V109" s="25" t="s">
        <v>80</v>
      </c>
      <c r="W109" s="9" t="s">
        <v>7</v>
      </c>
      <c r="X109" s="9">
        <v>90</v>
      </c>
      <c r="Y109" s="9" t="s">
        <v>7</v>
      </c>
      <c r="Z109" s="9">
        <v>340</v>
      </c>
      <c r="AA109" s="9" t="s">
        <v>7</v>
      </c>
      <c r="AB109" s="11">
        <v>1150</v>
      </c>
      <c r="AC109" s="9" t="s">
        <v>7</v>
      </c>
      <c r="AD109" s="9">
        <v>4</v>
      </c>
      <c r="AE109" s="23" t="s">
        <v>8</v>
      </c>
      <c r="AF109" s="680">
        <v>12.266405323011007</v>
      </c>
      <c r="AG109" s="662">
        <f>INDEX('Калькулятор 24v'!$L$82:$BF$82,MATCH(AB109,'Калькулятор 24v'!$L$70:$BF$70,0))</f>
        <v>3390.10464</v>
      </c>
      <c r="AH109" s="27">
        <v>50204.118543789336</v>
      </c>
      <c r="AI109" s="27">
        <v>13908.226665717953</v>
      </c>
      <c r="AJ109" s="20">
        <f t="shared" si="21"/>
        <v>64112.345209507286</v>
      </c>
      <c r="AK109" s="8" t="str">
        <f t="shared" si="27"/>
        <v>Wtherm</v>
      </c>
      <c r="AL109" s="9" t="s">
        <v>7</v>
      </c>
      <c r="AM109" s="25" t="s">
        <v>80</v>
      </c>
      <c r="AN109" s="9" t="s">
        <v>7</v>
      </c>
      <c r="AO109" s="9">
        <v>110</v>
      </c>
      <c r="AP109" s="9" t="s">
        <v>7</v>
      </c>
      <c r="AQ109" s="9">
        <v>340</v>
      </c>
      <c r="AR109" s="9" t="s">
        <v>7</v>
      </c>
      <c r="AS109" s="11">
        <v>1150</v>
      </c>
      <c r="AT109" s="9" t="s">
        <v>7</v>
      </c>
      <c r="AU109" s="9">
        <v>4</v>
      </c>
      <c r="AV109" s="23" t="s">
        <v>8</v>
      </c>
      <c r="AW109" s="680">
        <v>12.725116619011008</v>
      </c>
      <c r="AX109" s="662">
        <f>INDEX('Калькулятор 24v'!$L$88:$BF$88,MATCH(AS109,'Калькулятор 24v'!$L$70:$BF$70,0))</f>
        <v>4201.6600176800748</v>
      </c>
      <c r="AY109" s="27">
        <v>50811.219936951515</v>
      </c>
      <c r="AZ109" s="27">
        <v>13908.226665717953</v>
      </c>
      <c r="BA109" s="20">
        <f t="shared" si="22"/>
        <v>64719.446602669472</v>
      </c>
      <c r="BB109" s="8" t="str">
        <f t="shared" si="28"/>
        <v>Wtherm</v>
      </c>
      <c r="BC109" s="9" t="s">
        <v>7</v>
      </c>
      <c r="BD109" s="25" t="s">
        <v>80</v>
      </c>
      <c r="BE109" s="9" t="s">
        <v>7</v>
      </c>
      <c r="BF109" s="9">
        <v>140</v>
      </c>
      <c r="BG109" s="9" t="s">
        <v>7</v>
      </c>
      <c r="BH109" s="9">
        <v>340</v>
      </c>
      <c r="BI109" s="9" t="s">
        <v>7</v>
      </c>
      <c r="BJ109" s="11">
        <v>1150</v>
      </c>
      <c r="BK109" s="9" t="s">
        <v>7</v>
      </c>
      <c r="BL109" s="9">
        <v>8</v>
      </c>
      <c r="BM109" s="24" t="s">
        <v>12</v>
      </c>
      <c r="BN109" s="680">
        <v>15.528192723814836</v>
      </c>
      <c r="BO109" s="662">
        <f>INDEX('Калькулятор 24v'!$L$94:$BF$94,MATCH(BJ109,'Калькулятор 24v'!$L$70:$BF$70,0))</f>
        <v>5679.7152297600023</v>
      </c>
      <c r="BP109" s="27">
        <v>61241.886071220899</v>
      </c>
      <c r="BQ109" s="27">
        <v>13908.226665717953</v>
      </c>
      <c r="BR109" s="20">
        <f t="shared" si="23"/>
        <v>75150.112736938856</v>
      </c>
      <c r="BS109" s="8" t="str">
        <f t="shared" si="29"/>
        <v>Wtherm</v>
      </c>
      <c r="BT109" s="9" t="s">
        <v>7</v>
      </c>
      <c r="BU109" s="25" t="s">
        <v>80</v>
      </c>
      <c r="BV109" s="9" t="s">
        <v>7</v>
      </c>
      <c r="BW109" s="9">
        <v>180</v>
      </c>
      <c r="BX109" s="9" t="s">
        <v>7</v>
      </c>
      <c r="BY109" s="9">
        <v>340</v>
      </c>
      <c r="BZ109" s="9" t="s">
        <v>7</v>
      </c>
      <c r="CA109" s="11">
        <v>1150</v>
      </c>
      <c r="CB109" s="9" t="s">
        <v>7</v>
      </c>
      <c r="CC109" s="9">
        <v>8</v>
      </c>
      <c r="CD109" s="24" t="s">
        <v>12</v>
      </c>
      <c r="CE109" s="680">
        <v>16.445615315814837</v>
      </c>
      <c r="CF109" s="662">
        <f>INDEX('Калькулятор 24v'!$L$106:$BF$106,MATCH(CA109,'Калькулятор 24v'!$L$70:$BF$70,0))</f>
        <v>6503.7153667200027</v>
      </c>
      <c r="CG109" s="27">
        <v>62425.901357545263</v>
      </c>
      <c r="CH109" s="27">
        <v>13908.226665717953</v>
      </c>
      <c r="CI109" s="20">
        <f t="shared" si="24"/>
        <v>76334.128023263213</v>
      </c>
    </row>
    <row r="110" spans="2:87" ht="16.5" thickBot="1" x14ac:dyDescent="0.3">
      <c r="B110" s="846"/>
      <c r="C110" s="8" t="str">
        <f t="shared" si="25"/>
        <v>Wtherm</v>
      </c>
      <c r="D110" s="9" t="s">
        <v>7</v>
      </c>
      <c r="E110" s="25" t="s">
        <v>80</v>
      </c>
      <c r="F110" s="9" t="s">
        <v>7</v>
      </c>
      <c r="G110" s="9">
        <v>75</v>
      </c>
      <c r="H110" s="9" t="s">
        <v>7</v>
      </c>
      <c r="I110" s="9">
        <v>340</v>
      </c>
      <c r="J110" s="9" t="s">
        <v>7</v>
      </c>
      <c r="K110" s="11">
        <v>1200</v>
      </c>
      <c r="L110" s="9" t="s">
        <v>7</v>
      </c>
      <c r="M110" s="9">
        <v>4</v>
      </c>
      <c r="N110" s="23" t="s">
        <v>8</v>
      </c>
      <c r="O110" s="680">
        <v>12.337870996043909</v>
      </c>
      <c r="P110" s="662">
        <f>INDEX('Калькулятор 24v'!$L$76:$BF$76,MATCH(K110,'Калькулятор 24v'!$L$70:$BF$70,0))</f>
        <v>3593.3937000000014</v>
      </c>
      <c r="Q110" s="27">
        <v>52259.195262882029</v>
      </c>
      <c r="R110" s="27">
        <v>14433.706158923082</v>
      </c>
      <c r="S110" s="20">
        <f t="shared" si="20"/>
        <v>66692.901421805116</v>
      </c>
      <c r="T110" s="8" t="str">
        <f t="shared" si="26"/>
        <v>Wtherm</v>
      </c>
      <c r="U110" s="9" t="s">
        <v>7</v>
      </c>
      <c r="V110" s="25" t="s">
        <v>80</v>
      </c>
      <c r="W110" s="9" t="s">
        <v>7</v>
      </c>
      <c r="X110" s="9">
        <v>90</v>
      </c>
      <c r="Y110" s="9" t="s">
        <v>7</v>
      </c>
      <c r="Z110" s="9">
        <v>340</v>
      </c>
      <c r="AA110" s="9" t="s">
        <v>7</v>
      </c>
      <c r="AB110" s="11">
        <v>1200</v>
      </c>
      <c r="AC110" s="9" t="s">
        <v>7</v>
      </c>
      <c r="AD110" s="9">
        <v>4</v>
      </c>
      <c r="AE110" s="23" t="s">
        <v>8</v>
      </c>
      <c r="AF110" s="680">
        <v>12.691418668043911</v>
      </c>
      <c r="AG110" s="662">
        <f>INDEX('Калькулятор 24v'!$L$82:$BF$82,MATCH(AB110,'Калькулятор 24v'!$L$70:$BF$70,0))</f>
        <v>3601.9861799999999</v>
      </c>
      <c r="AH110" s="27">
        <v>52703.808748116164</v>
      </c>
      <c r="AI110" s="27">
        <v>14433.706158923082</v>
      </c>
      <c r="AJ110" s="20">
        <f t="shared" si="21"/>
        <v>67137.514907039251</v>
      </c>
      <c r="AK110" s="8" t="str">
        <f t="shared" si="27"/>
        <v>Wtherm</v>
      </c>
      <c r="AL110" s="9" t="s">
        <v>7</v>
      </c>
      <c r="AM110" s="25" t="s">
        <v>80</v>
      </c>
      <c r="AN110" s="9" t="s">
        <v>7</v>
      </c>
      <c r="AO110" s="9">
        <v>110</v>
      </c>
      <c r="AP110" s="9" t="s">
        <v>7</v>
      </c>
      <c r="AQ110" s="9">
        <v>340</v>
      </c>
      <c r="AR110" s="9" t="s">
        <v>7</v>
      </c>
      <c r="AS110" s="11">
        <v>1200</v>
      </c>
      <c r="AT110" s="9" t="s">
        <v>7</v>
      </c>
      <c r="AU110" s="9">
        <v>4</v>
      </c>
      <c r="AV110" s="23" t="s">
        <v>8</v>
      </c>
      <c r="AW110" s="680">
        <v>13.16281556404391</v>
      </c>
      <c r="AX110" s="662">
        <f>INDEX('Калькулятор 24v'!$L$88:$BF$88,MATCH(AS110,'Калькулятор 24v'!$L$70:$BF$70,0))</f>
        <v>4464.2637687850784</v>
      </c>
      <c r="AY110" s="27">
        <v>53326.814228428339</v>
      </c>
      <c r="AZ110" s="27">
        <v>14433.706158923082</v>
      </c>
      <c r="BA110" s="20">
        <f t="shared" si="22"/>
        <v>67760.520387351426</v>
      </c>
      <c r="BB110" s="8" t="str">
        <f t="shared" si="28"/>
        <v>Wtherm</v>
      </c>
      <c r="BC110" s="9" t="s">
        <v>7</v>
      </c>
      <c r="BD110" s="25" t="s">
        <v>80</v>
      </c>
      <c r="BE110" s="9" t="s">
        <v>7</v>
      </c>
      <c r="BF110" s="9">
        <v>140</v>
      </c>
      <c r="BG110" s="9" t="s">
        <v>7</v>
      </c>
      <c r="BH110" s="9">
        <v>340</v>
      </c>
      <c r="BI110" s="9" t="s">
        <v>7</v>
      </c>
      <c r="BJ110" s="11">
        <v>1200</v>
      </c>
      <c r="BK110" s="9" t="s">
        <v>7</v>
      </c>
      <c r="BL110" s="9">
        <v>8</v>
      </c>
      <c r="BM110" s="24" t="s">
        <v>12</v>
      </c>
      <c r="BN110" s="680">
        <v>16.096660415998588</v>
      </c>
      <c r="BO110" s="662">
        <f>INDEX('Калькулятор 24v'!$L$94:$BF$94,MATCH(BJ110,'Калькулятор 24v'!$L$70:$BF$70,0))</f>
        <v>6034.6974316200021</v>
      </c>
      <c r="BP110" s="27">
        <v>64279.515369216198</v>
      </c>
      <c r="BQ110" s="27">
        <v>14433.706158923082</v>
      </c>
      <c r="BR110" s="20">
        <f t="shared" si="23"/>
        <v>78713.221528139286</v>
      </c>
      <c r="BS110" s="8" t="str">
        <f t="shared" si="29"/>
        <v>Wtherm</v>
      </c>
      <c r="BT110" s="9" t="s">
        <v>7</v>
      </c>
      <c r="BU110" s="25" t="s">
        <v>80</v>
      </c>
      <c r="BV110" s="9" t="s">
        <v>7</v>
      </c>
      <c r="BW110" s="9">
        <v>180</v>
      </c>
      <c r="BX110" s="9" t="s">
        <v>7</v>
      </c>
      <c r="BY110" s="9">
        <v>340</v>
      </c>
      <c r="BZ110" s="9" t="s">
        <v>7</v>
      </c>
      <c r="CA110" s="11">
        <v>1200</v>
      </c>
      <c r="CB110" s="9" t="s">
        <v>7</v>
      </c>
      <c r="CC110" s="9">
        <v>8</v>
      </c>
      <c r="CD110" s="24" t="s">
        <v>12</v>
      </c>
      <c r="CE110" s="680">
        <v>17.039454207998588</v>
      </c>
      <c r="CF110" s="662">
        <f>INDEX('Калькулятор 24v'!$L$106:$BF$106,MATCH(CA110,'Калькулятор 24v'!$L$70:$BF$70,0))</f>
        <v>6910.197577140003</v>
      </c>
      <c r="CG110" s="27">
        <v>65495.33882984057</v>
      </c>
      <c r="CH110" s="27">
        <v>14433.706158923082</v>
      </c>
      <c r="CI110" s="20">
        <f t="shared" si="24"/>
        <v>79929.04498876365</v>
      </c>
    </row>
    <row r="111" spans="2:87" ht="16.5" thickBot="1" x14ac:dyDescent="0.3">
      <c r="B111" s="846"/>
      <c r="C111" s="8" t="str">
        <f t="shared" si="25"/>
        <v>Wtherm</v>
      </c>
      <c r="D111" s="9" t="s">
        <v>7</v>
      </c>
      <c r="E111" s="25" t="s">
        <v>80</v>
      </c>
      <c r="F111" s="9" t="s">
        <v>7</v>
      </c>
      <c r="G111" s="9">
        <v>75</v>
      </c>
      <c r="H111" s="9" t="s">
        <v>7</v>
      </c>
      <c r="I111" s="9">
        <v>340</v>
      </c>
      <c r="J111" s="9" t="s">
        <v>7</v>
      </c>
      <c r="K111" s="11">
        <v>1250</v>
      </c>
      <c r="L111" s="9" t="s">
        <v>7</v>
      </c>
      <c r="M111" s="9">
        <v>4</v>
      </c>
      <c r="N111" s="23" t="s">
        <v>8</v>
      </c>
      <c r="O111" s="680">
        <v>12.913370141076811</v>
      </c>
      <c r="P111" s="662">
        <f>INDEX('Калькулятор 24v'!$L$76:$BF$76,MATCH(K111,'Калькулятор 24v'!$L$70:$BF$70,0))</f>
        <v>3804.7698000000014</v>
      </c>
      <c r="Q111" s="27">
        <v>54728.655151846338</v>
      </c>
      <c r="R111" s="27">
        <v>14959.185652128206</v>
      </c>
      <c r="S111" s="20">
        <f t="shared" si="20"/>
        <v>69687.840803974541</v>
      </c>
      <c r="T111" s="8" t="str">
        <f t="shared" si="26"/>
        <v>Wtherm</v>
      </c>
      <c r="U111" s="9" t="s">
        <v>7</v>
      </c>
      <c r="V111" s="25" t="s">
        <v>80</v>
      </c>
      <c r="W111" s="9" t="s">
        <v>7</v>
      </c>
      <c r="X111" s="9">
        <v>90</v>
      </c>
      <c r="Y111" s="9" t="s">
        <v>7</v>
      </c>
      <c r="Z111" s="9">
        <v>340</v>
      </c>
      <c r="AA111" s="9" t="s">
        <v>7</v>
      </c>
      <c r="AB111" s="11">
        <v>1250</v>
      </c>
      <c r="AC111" s="9" t="s">
        <v>7</v>
      </c>
      <c r="AD111" s="9">
        <v>4</v>
      </c>
      <c r="AE111" s="23" t="s">
        <v>8</v>
      </c>
      <c r="AF111" s="680">
        <v>13.276432013076812</v>
      </c>
      <c r="AG111" s="662">
        <f>INDEX('Калькулятор 24v'!$L$82:$BF$82,MATCH(AB111,'Калькулятор 24v'!$L$70:$BF$70,0))</f>
        <v>3813.8677199999993</v>
      </c>
      <c r="AH111" s="27">
        <v>55185.196702442976</v>
      </c>
      <c r="AI111" s="27">
        <v>14959.185652128206</v>
      </c>
      <c r="AJ111" s="20">
        <f t="shared" si="21"/>
        <v>70144.382354571178</v>
      </c>
      <c r="AK111" s="8" t="str">
        <f t="shared" si="27"/>
        <v>Wtherm</v>
      </c>
      <c r="AL111" s="9" t="s">
        <v>7</v>
      </c>
      <c r="AM111" s="25" t="s">
        <v>80</v>
      </c>
      <c r="AN111" s="9" t="s">
        <v>7</v>
      </c>
      <c r="AO111" s="9">
        <v>110</v>
      </c>
      <c r="AP111" s="9" t="s">
        <v>7</v>
      </c>
      <c r="AQ111" s="9">
        <v>340</v>
      </c>
      <c r="AR111" s="9" t="s">
        <v>7</v>
      </c>
      <c r="AS111" s="11">
        <v>1250</v>
      </c>
      <c r="AT111" s="9" t="s">
        <v>7</v>
      </c>
      <c r="AU111" s="9">
        <v>4</v>
      </c>
      <c r="AV111" s="23" t="s">
        <v>8</v>
      </c>
      <c r="AW111" s="680">
        <v>13.760514509076812</v>
      </c>
      <c r="AX111" s="662">
        <f>INDEX('Калькулятор 24v'!$L$88:$BF$88,MATCH(AS111,'Калькулятор 24v'!$L$70:$BF$70,0))</f>
        <v>4726.8675198900837</v>
      </c>
      <c r="AY111" s="27">
        <v>55824.106269905154</v>
      </c>
      <c r="AZ111" s="27">
        <v>14959.185652128206</v>
      </c>
      <c r="BA111" s="20">
        <f t="shared" si="22"/>
        <v>70783.291922033357</v>
      </c>
      <c r="BB111" s="8" t="str">
        <f t="shared" si="28"/>
        <v>Wtherm</v>
      </c>
      <c r="BC111" s="9" t="s">
        <v>7</v>
      </c>
      <c r="BD111" s="25" t="s">
        <v>80</v>
      </c>
      <c r="BE111" s="9" t="s">
        <v>7</v>
      </c>
      <c r="BF111" s="9">
        <v>140</v>
      </c>
      <c r="BG111" s="9" t="s">
        <v>7</v>
      </c>
      <c r="BH111" s="9">
        <v>340</v>
      </c>
      <c r="BI111" s="9" t="s">
        <v>7</v>
      </c>
      <c r="BJ111" s="11">
        <v>1250</v>
      </c>
      <c r="BK111" s="9" t="s">
        <v>7</v>
      </c>
      <c r="BL111" s="9">
        <v>8</v>
      </c>
      <c r="BM111" s="24" t="s">
        <v>12</v>
      </c>
      <c r="BN111" s="680">
        <v>16.825128108182344</v>
      </c>
      <c r="BO111" s="662">
        <f>INDEX('Калькулятор 24v'!$L$94:$BF$94,MATCH(BJ111,'Калькулятор 24v'!$L$70:$BF$70,0))</f>
        <v>6389.6796334800019</v>
      </c>
      <c r="BP111" s="27">
        <v>67298.842417211505</v>
      </c>
      <c r="BQ111" s="27">
        <v>14959.185652128206</v>
      </c>
      <c r="BR111" s="20">
        <f t="shared" si="23"/>
        <v>82258.028069339707</v>
      </c>
      <c r="BS111" s="8" t="str">
        <f t="shared" si="29"/>
        <v>Wtherm</v>
      </c>
      <c r="BT111" s="9" t="s">
        <v>7</v>
      </c>
      <c r="BU111" s="25" t="s">
        <v>80</v>
      </c>
      <c r="BV111" s="9" t="s">
        <v>7</v>
      </c>
      <c r="BW111" s="9">
        <v>180</v>
      </c>
      <c r="BX111" s="9" t="s">
        <v>7</v>
      </c>
      <c r="BY111" s="9">
        <v>340</v>
      </c>
      <c r="BZ111" s="9" t="s">
        <v>7</v>
      </c>
      <c r="CA111" s="11">
        <v>1250</v>
      </c>
      <c r="CB111" s="9" t="s">
        <v>7</v>
      </c>
      <c r="CC111" s="9">
        <v>8</v>
      </c>
      <c r="CD111" s="24" t="s">
        <v>12</v>
      </c>
      <c r="CE111" s="680">
        <v>17.793293100182343</v>
      </c>
      <c r="CF111" s="662">
        <f>INDEX('Калькулятор 24v'!$L$106:$BF$106,MATCH(CA111,'Калькулятор 24v'!$L$70:$BF$70,0))</f>
        <v>7316.6797875600023</v>
      </c>
      <c r="CG111" s="27">
        <v>68546.474052135862</v>
      </c>
      <c r="CH111" s="27">
        <v>14959.185652128206</v>
      </c>
      <c r="CI111" s="20">
        <f t="shared" si="24"/>
        <v>83505.659704264064</v>
      </c>
    </row>
    <row r="112" spans="2:87" ht="16.5" thickBot="1" x14ac:dyDescent="0.3">
      <c r="B112" s="846"/>
      <c r="C112" s="8" t="str">
        <f t="shared" si="25"/>
        <v>Wtherm</v>
      </c>
      <c r="D112" s="9" t="s">
        <v>7</v>
      </c>
      <c r="E112" s="25" t="s">
        <v>80</v>
      </c>
      <c r="F112" s="9" t="s">
        <v>7</v>
      </c>
      <c r="G112" s="9">
        <v>75</v>
      </c>
      <c r="H112" s="9" t="s">
        <v>7</v>
      </c>
      <c r="I112" s="9">
        <v>340</v>
      </c>
      <c r="J112" s="9" t="s">
        <v>7</v>
      </c>
      <c r="K112" s="11">
        <v>1300</v>
      </c>
      <c r="L112" s="9" t="s">
        <v>7</v>
      </c>
      <c r="M112" s="9">
        <v>4</v>
      </c>
      <c r="N112" s="23" t="s">
        <v>8</v>
      </c>
      <c r="O112" s="680">
        <v>13.328869286109713</v>
      </c>
      <c r="P112" s="662">
        <f>INDEX('Калькулятор 24v'!$L$76:$BF$76,MATCH(K112,'Калькулятор 24v'!$L$70:$BF$70,0))</f>
        <v>4016.1459000000013</v>
      </c>
      <c r="Q112" s="27">
        <v>56519.620790810659</v>
      </c>
      <c r="R112" s="27">
        <v>15484.665145333338</v>
      </c>
      <c r="S112" s="20">
        <f t="shared" si="20"/>
        <v>72004.285936143991</v>
      </c>
      <c r="T112" s="8" t="str">
        <f t="shared" si="26"/>
        <v>Wtherm</v>
      </c>
      <c r="U112" s="9" t="s">
        <v>7</v>
      </c>
      <c r="V112" s="25" t="s">
        <v>80</v>
      </c>
      <c r="W112" s="9" t="s">
        <v>7</v>
      </c>
      <c r="X112" s="9">
        <v>90</v>
      </c>
      <c r="Y112" s="9" t="s">
        <v>7</v>
      </c>
      <c r="Z112" s="9">
        <v>340</v>
      </c>
      <c r="AA112" s="9" t="s">
        <v>7</v>
      </c>
      <c r="AB112" s="11">
        <v>1300</v>
      </c>
      <c r="AC112" s="9" t="s">
        <v>7</v>
      </c>
      <c r="AD112" s="9">
        <v>4</v>
      </c>
      <c r="AE112" s="23" t="s">
        <v>8</v>
      </c>
      <c r="AF112" s="680">
        <v>13.701445358109714</v>
      </c>
      <c r="AG112" s="662">
        <f>INDEX('Калькулятор 24v'!$L$82:$BF$82,MATCH(AB112,'Калькулятор 24v'!$L$70:$BF$70,0))</f>
        <v>4025.7492599999991</v>
      </c>
      <c r="AH112" s="27">
        <v>56988.090406769799</v>
      </c>
      <c r="AI112" s="27">
        <v>15484.665145333338</v>
      </c>
      <c r="AJ112" s="20">
        <f t="shared" si="21"/>
        <v>72472.755552103132</v>
      </c>
      <c r="AK112" s="8" t="str">
        <f t="shared" si="27"/>
        <v>Wtherm</v>
      </c>
      <c r="AL112" s="9" t="s">
        <v>7</v>
      </c>
      <c r="AM112" s="25" t="s">
        <v>80</v>
      </c>
      <c r="AN112" s="9" t="s">
        <v>7</v>
      </c>
      <c r="AO112" s="9">
        <v>110</v>
      </c>
      <c r="AP112" s="9" t="s">
        <v>7</v>
      </c>
      <c r="AQ112" s="9">
        <v>340</v>
      </c>
      <c r="AR112" s="9" t="s">
        <v>7</v>
      </c>
      <c r="AS112" s="11">
        <v>1300</v>
      </c>
      <c r="AT112" s="9" t="s">
        <v>7</v>
      </c>
      <c r="AU112" s="9">
        <v>4</v>
      </c>
      <c r="AV112" s="23" t="s">
        <v>8</v>
      </c>
      <c r="AW112" s="680">
        <v>14.198213454109712</v>
      </c>
      <c r="AX112" s="662">
        <f>INDEX('Калькулятор 24v'!$L$88:$BF$88,MATCH(AS112,'Калькулятор 24v'!$L$70:$BF$70,0))</f>
        <v>4989.4712709950882</v>
      </c>
      <c r="AY112" s="27">
        <v>57642.904061381982</v>
      </c>
      <c r="AZ112" s="27">
        <v>15484.665145333338</v>
      </c>
      <c r="BA112" s="20">
        <f t="shared" si="22"/>
        <v>73127.569206715314</v>
      </c>
      <c r="BB112" s="8" t="str">
        <f t="shared" si="28"/>
        <v>Wtherm</v>
      </c>
      <c r="BC112" s="9" t="s">
        <v>7</v>
      </c>
      <c r="BD112" s="25" t="s">
        <v>80</v>
      </c>
      <c r="BE112" s="9" t="s">
        <v>7</v>
      </c>
      <c r="BF112" s="9">
        <v>140</v>
      </c>
      <c r="BG112" s="9" t="s">
        <v>7</v>
      </c>
      <c r="BH112" s="9">
        <v>340</v>
      </c>
      <c r="BI112" s="9" t="s">
        <v>7</v>
      </c>
      <c r="BJ112" s="11">
        <v>1300</v>
      </c>
      <c r="BK112" s="9" t="s">
        <v>7</v>
      </c>
      <c r="BL112" s="9">
        <v>8</v>
      </c>
      <c r="BM112" s="24" t="s">
        <v>12</v>
      </c>
      <c r="BN112" s="680">
        <v>17.393595800366096</v>
      </c>
      <c r="BO112" s="662">
        <f>INDEX('Калькулятор 24v'!$L$94:$BF$94,MATCH(BJ112,'Калькулятор 24v'!$L$70:$BF$70,0))</f>
        <v>6744.6618353400027</v>
      </c>
      <c r="BP112" s="27">
        <v>69639.675215206807</v>
      </c>
      <c r="BQ112" s="27">
        <v>15484.665145333338</v>
      </c>
      <c r="BR112" s="20">
        <f t="shared" si="23"/>
        <v>85124.34036054014</v>
      </c>
      <c r="BS112" s="8" t="str">
        <f t="shared" si="29"/>
        <v>Wtherm</v>
      </c>
      <c r="BT112" s="9" t="s">
        <v>7</v>
      </c>
      <c r="BU112" s="25" t="s">
        <v>80</v>
      </c>
      <c r="BV112" s="9" t="s">
        <v>7</v>
      </c>
      <c r="BW112" s="9">
        <v>180</v>
      </c>
      <c r="BX112" s="9" t="s">
        <v>7</v>
      </c>
      <c r="BY112" s="9">
        <v>340</v>
      </c>
      <c r="BZ112" s="9" t="s">
        <v>7</v>
      </c>
      <c r="CA112" s="11">
        <v>1300</v>
      </c>
      <c r="CB112" s="9" t="s">
        <v>7</v>
      </c>
      <c r="CC112" s="9">
        <v>8</v>
      </c>
      <c r="CD112" s="24" t="s">
        <v>12</v>
      </c>
      <c r="CE112" s="680">
        <v>18.387131992366097</v>
      </c>
      <c r="CF112" s="662">
        <f>INDEX('Калькулятор 24v'!$L$106:$BF$106,MATCH(CA112,'Калькулятор 24v'!$L$70:$BF$70,0))</f>
        <v>7723.1619979800025</v>
      </c>
      <c r="CG112" s="27">
        <v>70919.115024431172</v>
      </c>
      <c r="CH112" s="27">
        <v>15484.665145333338</v>
      </c>
      <c r="CI112" s="20">
        <f t="shared" si="24"/>
        <v>86403.780169764505</v>
      </c>
    </row>
    <row r="113" spans="2:87" ht="16.5" thickBot="1" x14ac:dyDescent="0.3">
      <c r="B113" s="846"/>
      <c r="C113" s="8" t="str">
        <f t="shared" si="25"/>
        <v>Wtherm</v>
      </c>
      <c r="D113" s="9" t="s">
        <v>7</v>
      </c>
      <c r="E113" s="25" t="s">
        <v>80</v>
      </c>
      <c r="F113" s="9" t="s">
        <v>7</v>
      </c>
      <c r="G113" s="9">
        <v>75</v>
      </c>
      <c r="H113" s="9" t="s">
        <v>7</v>
      </c>
      <c r="I113" s="9">
        <v>340</v>
      </c>
      <c r="J113" s="9" t="s">
        <v>7</v>
      </c>
      <c r="K113" s="11">
        <v>1350</v>
      </c>
      <c r="L113" s="9" t="s">
        <v>7</v>
      </c>
      <c r="M113" s="9">
        <v>4</v>
      </c>
      <c r="N113" s="23" t="s">
        <v>8</v>
      </c>
      <c r="O113" s="680">
        <v>13.680914873822616</v>
      </c>
      <c r="P113" s="662">
        <f>INDEX('Калькулятор 24v'!$L$76:$BF$76,MATCH(K113,'Калькулятор 24v'!$L$70:$BF$70,0))</f>
        <v>4227.5220000000018</v>
      </c>
      <c r="Q113" s="27">
        <v>58498.620461436309</v>
      </c>
      <c r="R113" s="27">
        <v>16240.144638538464</v>
      </c>
      <c r="S113" s="20">
        <f t="shared" si="20"/>
        <v>74738.765099974771</v>
      </c>
      <c r="T113" s="8" t="str">
        <f t="shared" si="26"/>
        <v>Wtherm</v>
      </c>
      <c r="U113" s="9" t="s">
        <v>7</v>
      </c>
      <c r="V113" s="25" t="s">
        <v>80</v>
      </c>
      <c r="W113" s="9" t="s">
        <v>7</v>
      </c>
      <c r="X113" s="9">
        <v>90</v>
      </c>
      <c r="Y113" s="9" t="s">
        <v>7</v>
      </c>
      <c r="Z113" s="9">
        <v>340</v>
      </c>
      <c r="AA113" s="9" t="s">
        <v>7</v>
      </c>
      <c r="AB113" s="11">
        <v>1350</v>
      </c>
      <c r="AC113" s="9" t="s">
        <v>7</v>
      </c>
      <c r="AD113" s="9">
        <v>4</v>
      </c>
      <c r="AE113" s="23" t="s">
        <v>8</v>
      </c>
      <c r="AF113" s="680">
        <v>14.094116579822618</v>
      </c>
      <c r="AG113" s="662">
        <f>INDEX('Калькулятор 24v'!$L$82:$BF$82,MATCH(AB113,'Калькулятор 24v'!$L$70:$BF$70,0))</f>
        <v>4237.6307999999999</v>
      </c>
      <c r="AH113" s="27">
        <v>59018.022916493326</v>
      </c>
      <c r="AI113" s="27">
        <v>16240.144638538464</v>
      </c>
      <c r="AJ113" s="20">
        <f t="shared" si="21"/>
        <v>75258.167555031789</v>
      </c>
      <c r="AK113" s="8" t="str">
        <f t="shared" si="27"/>
        <v>Wtherm</v>
      </c>
      <c r="AL113" s="9" t="s">
        <v>7</v>
      </c>
      <c r="AM113" s="25" t="s">
        <v>80</v>
      </c>
      <c r="AN113" s="9" t="s">
        <v>7</v>
      </c>
      <c r="AO113" s="9">
        <v>110</v>
      </c>
      <c r="AP113" s="9" t="s">
        <v>7</v>
      </c>
      <c r="AQ113" s="9">
        <v>340</v>
      </c>
      <c r="AR113" s="9" t="s">
        <v>7</v>
      </c>
      <c r="AS113" s="11">
        <v>1350</v>
      </c>
      <c r="AT113" s="9" t="s">
        <v>7</v>
      </c>
      <c r="AU113" s="9">
        <v>4</v>
      </c>
      <c r="AV113" s="23" t="s">
        <v>8</v>
      </c>
      <c r="AW113" s="680">
        <v>14.645052187822618</v>
      </c>
      <c r="AX113" s="662">
        <f>INDEX('Калькулятор 24v'!$L$88:$BF$88,MATCH(AS113,'Калькулятор 24v'!$L$70:$BF$70,0))</f>
        <v>5252.0750221000926</v>
      </c>
      <c r="AY113" s="27">
        <v>59740.747023236006</v>
      </c>
      <c r="AZ113" s="27">
        <v>16240.144638538464</v>
      </c>
      <c r="BA113" s="20">
        <f t="shared" si="22"/>
        <v>75980.891661774469</v>
      </c>
      <c r="BB113" s="8" t="str">
        <f t="shared" si="28"/>
        <v>Wtherm</v>
      </c>
      <c r="BC113" s="9" t="s">
        <v>7</v>
      </c>
      <c r="BD113" s="25" t="s">
        <v>80</v>
      </c>
      <c r="BE113" s="9" t="s">
        <v>7</v>
      </c>
      <c r="BF113" s="9">
        <v>140</v>
      </c>
      <c r="BG113" s="9" t="s">
        <v>7</v>
      </c>
      <c r="BH113" s="9">
        <v>340</v>
      </c>
      <c r="BI113" s="9" t="s">
        <v>7</v>
      </c>
      <c r="BJ113" s="11">
        <v>1350</v>
      </c>
      <c r="BK113" s="9" t="s">
        <v>7</v>
      </c>
      <c r="BL113" s="9">
        <v>8</v>
      </c>
      <c r="BM113" s="24" t="s">
        <v>12</v>
      </c>
      <c r="BN113" s="680">
        <v>18.033426149229847</v>
      </c>
      <c r="BO113" s="662">
        <f>INDEX('Калькулятор 24v'!$L$94:$BF$94,MATCH(BJ113,'Калькулятор 24v'!$L$70:$BF$70,0))</f>
        <v>7099.6440372000025</v>
      </c>
      <c r="BP113" s="27">
        <v>72337.562731050057</v>
      </c>
      <c r="BQ113" s="27">
        <v>16240.144638538464</v>
      </c>
      <c r="BR113" s="20">
        <f t="shared" si="23"/>
        <v>88577.707369588519</v>
      </c>
      <c r="BS113" s="8" t="str">
        <f t="shared" si="29"/>
        <v>Wtherm</v>
      </c>
      <c r="BT113" s="9" t="s">
        <v>7</v>
      </c>
      <c r="BU113" s="25" t="s">
        <v>80</v>
      </c>
      <c r="BV113" s="9" t="s">
        <v>7</v>
      </c>
      <c r="BW113" s="9">
        <v>180</v>
      </c>
      <c r="BX113" s="9" t="s">
        <v>7</v>
      </c>
      <c r="BY113" s="9">
        <v>340</v>
      </c>
      <c r="BZ113" s="9" t="s">
        <v>7</v>
      </c>
      <c r="CA113" s="11">
        <v>1350</v>
      </c>
      <c r="CB113" s="9" t="s">
        <v>7</v>
      </c>
      <c r="CC113" s="9">
        <v>8</v>
      </c>
      <c r="CD113" s="24" t="s">
        <v>12</v>
      </c>
      <c r="CE113" s="680">
        <v>19.135297365229849</v>
      </c>
      <c r="CF113" s="662">
        <f>INDEX('Калькулятор 24v'!$L$106:$BF$106,MATCH(CA113,'Калькулятор 24v'!$L$70:$BF$70,0))</f>
        <v>8129.6442084000028</v>
      </c>
      <c r="CG113" s="27">
        <v>73767.917194535417</v>
      </c>
      <c r="CH113" s="27">
        <v>16240.144638538464</v>
      </c>
      <c r="CI113" s="20">
        <f t="shared" si="24"/>
        <v>90008.06183307388</v>
      </c>
    </row>
    <row r="114" spans="2:87" ht="16.5" thickBot="1" x14ac:dyDescent="0.3">
      <c r="B114" s="846"/>
      <c r="C114" s="8" t="str">
        <f t="shared" si="25"/>
        <v>Wtherm</v>
      </c>
      <c r="D114" s="9" t="s">
        <v>7</v>
      </c>
      <c r="E114" s="25" t="s">
        <v>80</v>
      </c>
      <c r="F114" s="9" t="s">
        <v>7</v>
      </c>
      <c r="G114" s="9">
        <v>75</v>
      </c>
      <c r="H114" s="9" t="s">
        <v>7</v>
      </c>
      <c r="I114" s="9">
        <v>340</v>
      </c>
      <c r="J114" s="9" t="s">
        <v>7</v>
      </c>
      <c r="K114" s="11">
        <v>1400</v>
      </c>
      <c r="L114" s="9" t="s">
        <v>7</v>
      </c>
      <c r="M114" s="9">
        <v>4</v>
      </c>
      <c r="N114" s="23" t="s">
        <v>8</v>
      </c>
      <c r="O114" s="680">
        <v>14.096414018855519</v>
      </c>
      <c r="P114" s="662">
        <f>INDEX('Калькулятор 24v'!$L$76:$BF$76,MATCH(K114,'Калькулятор 24v'!$L$70:$BF$70,0))</f>
        <v>4438.8981000000013</v>
      </c>
      <c r="Q114" s="27">
        <v>60265.677600400631</v>
      </c>
      <c r="R114" s="27">
        <v>16765.624131743592</v>
      </c>
      <c r="S114" s="20">
        <f t="shared" si="20"/>
        <v>77031.301732144231</v>
      </c>
      <c r="T114" s="8" t="str">
        <f t="shared" si="26"/>
        <v>Wtherm</v>
      </c>
      <c r="U114" s="9" t="s">
        <v>7</v>
      </c>
      <c r="V114" s="25" t="s">
        <v>80</v>
      </c>
      <c r="W114" s="9" t="s">
        <v>7</v>
      </c>
      <c r="X114" s="9">
        <v>90</v>
      </c>
      <c r="Y114" s="9" t="s">
        <v>7</v>
      </c>
      <c r="Z114" s="9">
        <v>340</v>
      </c>
      <c r="AA114" s="9" t="s">
        <v>7</v>
      </c>
      <c r="AB114" s="11">
        <v>1400</v>
      </c>
      <c r="AC114" s="9" t="s">
        <v>7</v>
      </c>
      <c r="AD114" s="9">
        <v>4</v>
      </c>
      <c r="AE114" s="23" t="s">
        <v>8</v>
      </c>
      <c r="AF114" s="680">
        <v>14.519129924855518</v>
      </c>
      <c r="AG114" s="662">
        <f>INDEX('Калькулятор 24v'!$L$82:$BF$82,MATCH(AB114,'Калькулятор 24v'!$L$70:$BF$70,0))</f>
        <v>4449.5123400000002</v>
      </c>
      <c r="AH114" s="27">
        <v>60797.008120820145</v>
      </c>
      <c r="AI114" s="27">
        <v>16765.624131743592</v>
      </c>
      <c r="AJ114" s="20">
        <f t="shared" si="21"/>
        <v>77562.632252563737</v>
      </c>
      <c r="AK114" s="8" t="str">
        <f t="shared" si="27"/>
        <v>Wtherm</v>
      </c>
      <c r="AL114" s="9" t="s">
        <v>7</v>
      </c>
      <c r="AM114" s="25" t="s">
        <v>80</v>
      </c>
      <c r="AN114" s="9" t="s">
        <v>7</v>
      </c>
      <c r="AO114" s="9">
        <v>110</v>
      </c>
      <c r="AP114" s="9" t="s">
        <v>7</v>
      </c>
      <c r="AQ114" s="9">
        <v>340</v>
      </c>
      <c r="AR114" s="9" t="s">
        <v>7</v>
      </c>
      <c r="AS114" s="11">
        <v>1400</v>
      </c>
      <c r="AT114" s="9" t="s">
        <v>7</v>
      </c>
      <c r="AU114" s="9">
        <v>4</v>
      </c>
      <c r="AV114" s="23" t="s">
        <v>8</v>
      </c>
      <c r="AW114" s="680">
        <v>15.08275113285552</v>
      </c>
      <c r="AX114" s="662">
        <f>INDEX('Калькулятор 24v'!$L$88:$BF$88,MATCH(AS114,'Калькулятор 24v'!$L$70:$BF$70,0))</f>
        <v>5514.678773205098</v>
      </c>
      <c r="AY114" s="27">
        <v>61535.636314712829</v>
      </c>
      <c r="AZ114" s="27">
        <v>16765.624131743592</v>
      </c>
      <c r="BA114" s="20">
        <f t="shared" si="22"/>
        <v>78301.260446456421</v>
      </c>
      <c r="BB114" s="8" t="str">
        <f t="shared" si="28"/>
        <v>Wtherm</v>
      </c>
      <c r="BC114" s="9" t="s">
        <v>7</v>
      </c>
      <c r="BD114" s="25" t="s">
        <v>80</v>
      </c>
      <c r="BE114" s="9" t="s">
        <v>7</v>
      </c>
      <c r="BF114" s="9">
        <v>140</v>
      </c>
      <c r="BG114" s="9" t="s">
        <v>7</v>
      </c>
      <c r="BH114" s="9">
        <v>340</v>
      </c>
      <c r="BI114" s="9" t="s">
        <v>7</v>
      </c>
      <c r="BJ114" s="11">
        <v>1400</v>
      </c>
      <c r="BK114" s="9" t="s">
        <v>7</v>
      </c>
      <c r="BL114" s="9">
        <v>8</v>
      </c>
      <c r="BM114" s="24" t="s">
        <v>12</v>
      </c>
      <c r="BN114" s="680">
        <v>18.601893841413599</v>
      </c>
      <c r="BO114" s="662">
        <f>INDEX('Калькулятор 24v'!$L$94:$BF$94,MATCH(BJ114,'Калькулятор 24v'!$L$70:$BF$70,0))</f>
        <v>7454.6262390600023</v>
      </c>
      <c r="BP114" s="27">
        <v>74654.487029045369</v>
      </c>
      <c r="BQ114" s="27">
        <v>16765.624131743592</v>
      </c>
      <c r="BR114" s="20">
        <f t="shared" si="23"/>
        <v>91420.111160788962</v>
      </c>
      <c r="BS114" s="8" t="str">
        <f t="shared" si="29"/>
        <v>Wtherm</v>
      </c>
      <c r="BT114" s="9" t="s">
        <v>7</v>
      </c>
      <c r="BU114" s="25" t="s">
        <v>80</v>
      </c>
      <c r="BV114" s="9" t="s">
        <v>7</v>
      </c>
      <c r="BW114" s="9">
        <v>180</v>
      </c>
      <c r="BX114" s="9" t="s">
        <v>7</v>
      </c>
      <c r="BY114" s="9">
        <v>340</v>
      </c>
      <c r="BZ114" s="9" t="s">
        <v>7</v>
      </c>
      <c r="CA114" s="11">
        <v>1400</v>
      </c>
      <c r="CB114" s="9" t="s">
        <v>7</v>
      </c>
      <c r="CC114" s="9">
        <v>8</v>
      </c>
      <c r="CD114" s="24" t="s">
        <v>12</v>
      </c>
      <c r="CE114" s="680">
        <v>19.7291362574136</v>
      </c>
      <c r="CF114" s="662">
        <f>INDEX('Калькулятор 24v'!$L$106:$BF$106,MATCH(CA114,'Калькулятор 24v'!$L$70:$BF$70,0))</f>
        <v>8536.1264188200021</v>
      </c>
      <c r="CG114" s="27">
        <v>76116.649666830723</v>
      </c>
      <c r="CH114" s="27">
        <v>16765.624131743592</v>
      </c>
      <c r="CI114" s="20">
        <f t="shared" si="24"/>
        <v>92882.273798574315</v>
      </c>
    </row>
    <row r="115" spans="2:87" ht="16.5" thickBot="1" x14ac:dyDescent="0.3">
      <c r="B115" s="846"/>
      <c r="C115" s="8" t="str">
        <f t="shared" si="25"/>
        <v>Wtherm</v>
      </c>
      <c r="D115" s="9" t="s">
        <v>7</v>
      </c>
      <c r="E115" s="25" t="s">
        <v>80</v>
      </c>
      <c r="F115" s="9" t="s">
        <v>7</v>
      </c>
      <c r="G115" s="9">
        <v>75</v>
      </c>
      <c r="H115" s="9" t="s">
        <v>7</v>
      </c>
      <c r="I115" s="9">
        <v>340</v>
      </c>
      <c r="J115" s="9" t="s">
        <v>7</v>
      </c>
      <c r="K115" s="11">
        <v>1450</v>
      </c>
      <c r="L115" s="9" t="s">
        <v>7</v>
      </c>
      <c r="M115" s="9">
        <v>4</v>
      </c>
      <c r="N115" s="23" t="s">
        <v>8</v>
      </c>
      <c r="O115" s="680">
        <v>14.511913163888419</v>
      </c>
      <c r="P115" s="662">
        <f>INDEX('Калькулятор 24v'!$L$76:$BF$76,MATCH(K115,'Калькулятор 24v'!$L$70:$BF$70,0))</f>
        <v>4650.2742000000026</v>
      </c>
      <c r="Q115" s="27">
        <v>62020.780489364952</v>
      </c>
      <c r="R115" s="27">
        <v>17291.103624948722</v>
      </c>
      <c r="S115" s="20">
        <f t="shared" si="20"/>
        <v>79311.884114313667</v>
      </c>
      <c r="T115" s="8" t="str">
        <f t="shared" si="26"/>
        <v>Wtherm</v>
      </c>
      <c r="U115" s="9" t="s">
        <v>7</v>
      </c>
      <c r="V115" s="25" t="s">
        <v>80</v>
      </c>
      <c r="W115" s="9" t="s">
        <v>7</v>
      </c>
      <c r="X115" s="9">
        <v>90</v>
      </c>
      <c r="Y115" s="9" t="s">
        <v>7</v>
      </c>
      <c r="Z115" s="9">
        <v>340</v>
      </c>
      <c r="AA115" s="9" t="s">
        <v>7</v>
      </c>
      <c r="AB115" s="11">
        <v>1450</v>
      </c>
      <c r="AC115" s="9" t="s">
        <v>7</v>
      </c>
      <c r="AD115" s="9">
        <v>4</v>
      </c>
      <c r="AE115" s="23" t="s">
        <v>8</v>
      </c>
      <c r="AF115" s="680">
        <v>14.94414326988842</v>
      </c>
      <c r="AG115" s="662">
        <f>INDEX('Калькулятор 24v'!$L$82:$BF$82,MATCH(AB115,'Калькулятор 24v'!$L$70:$BF$70,0))</f>
        <v>4661.3938799999996</v>
      </c>
      <c r="AH115" s="27">
        <v>62564.03907514696</v>
      </c>
      <c r="AI115" s="27">
        <v>17291.103624948722</v>
      </c>
      <c r="AJ115" s="20">
        <f t="shared" si="21"/>
        <v>79855.14270009569</v>
      </c>
      <c r="AK115" s="8" t="str">
        <f t="shared" si="27"/>
        <v>Wtherm</v>
      </c>
      <c r="AL115" s="9" t="s">
        <v>7</v>
      </c>
      <c r="AM115" s="25" t="s">
        <v>80</v>
      </c>
      <c r="AN115" s="9" t="s">
        <v>7</v>
      </c>
      <c r="AO115" s="9">
        <v>110</v>
      </c>
      <c r="AP115" s="9" t="s">
        <v>7</v>
      </c>
      <c r="AQ115" s="9">
        <v>340</v>
      </c>
      <c r="AR115" s="9" t="s">
        <v>7</v>
      </c>
      <c r="AS115" s="11">
        <v>1450</v>
      </c>
      <c r="AT115" s="9" t="s">
        <v>7</v>
      </c>
      <c r="AU115" s="9">
        <v>4</v>
      </c>
      <c r="AV115" s="23" t="s">
        <v>8</v>
      </c>
      <c r="AW115" s="680">
        <v>15.52045007788842</v>
      </c>
      <c r="AX115" s="662">
        <f>INDEX('Калькулятор 24v'!$L$88:$BF$88,MATCH(AS115,'Калькулятор 24v'!$L$70:$BF$70,0))</f>
        <v>5777.2825243101024</v>
      </c>
      <c r="AY115" s="27">
        <v>63318.571356189648</v>
      </c>
      <c r="AZ115" s="27">
        <v>17291.103624948722</v>
      </c>
      <c r="BA115" s="20">
        <f t="shared" si="22"/>
        <v>80609.674981138378</v>
      </c>
      <c r="BB115" s="8" t="str">
        <f t="shared" si="28"/>
        <v>Wtherm</v>
      </c>
      <c r="BC115" s="9" t="s">
        <v>7</v>
      </c>
      <c r="BD115" s="25" t="s">
        <v>80</v>
      </c>
      <c r="BE115" s="9" t="s">
        <v>7</v>
      </c>
      <c r="BF115" s="9">
        <v>140</v>
      </c>
      <c r="BG115" s="9" t="s">
        <v>7</v>
      </c>
      <c r="BH115" s="9">
        <v>340</v>
      </c>
      <c r="BI115" s="9" t="s">
        <v>7</v>
      </c>
      <c r="BJ115" s="11">
        <v>1450</v>
      </c>
      <c r="BK115" s="9" t="s">
        <v>7</v>
      </c>
      <c r="BL115" s="9">
        <v>8</v>
      </c>
      <c r="BM115" s="24" t="s">
        <v>12</v>
      </c>
      <c r="BN115" s="680">
        <v>19.170361533597351</v>
      </c>
      <c r="BO115" s="662">
        <f>INDEX('Калькулятор 24v'!$L$94:$BF$94,MATCH(BJ115,'Калькулятор 24v'!$L$70:$BF$70,0))</f>
        <v>7809.6084409200039</v>
      </c>
      <c r="BP115" s="27">
        <v>76959.457077040686</v>
      </c>
      <c r="BQ115" s="27">
        <v>17291.103624948722</v>
      </c>
      <c r="BR115" s="20">
        <f t="shared" si="23"/>
        <v>94250.560701989409</v>
      </c>
      <c r="BS115" s="8" t="str">
        <f t="shared" si="29"/>
        <v>Wtherm</v>
      </c>
      <c r="BT115" s="9" t="s">
        <v>7</v>
      </c>
      <c r="BU115" s="25" t="s">
        <v>80</v>
      </c>
      <c r="BV115" s="9" t="s">
        <v>7</v>
      </c>
      <c r="BW115" s="9">
        <v>180</v>
      </c>
      <c r="BX115" s="9" t="s">
        <v>7</v>
      </c>
      <c r="BY115" s="9">
        <v>340</v>
      </c>
      <c r="BZ115" s="9" t="s">
        <v>7</v>
      </c>
      <c r="CA115" s="11">
        <v>1450</v>
      </c>
      <c r="CB115" s="9" t="s">
        <v>7</v>
      </c>
      <c r="CC115" s="9">
        <v>8</v>
      </c>
      <c r="CD115" s="24" t="s">
        <v>12</v>
      </c>
      <c r="CE115" s="680">
        <v>20.322975149597355</v>
      </c>
      <c r="CF115" s="662">
        <f>INDEX('Калькулятор 24v'!$L$106:$BF$106,MATCH(CA115,'Калькулятор 24v'!$L$70:$BF$70,0))</f>
        <v>8942.6086292400032</v>
      </c>
      <c r="CG115" s="27">
        <v>78453.427889126033</v>
      </c>
      <c r="CH115" s="27">
        <v>17291.103624948722</v>
      </c>
      <c r="CI115" s="20">
        <f t="shared" si="24"/>
        <v>95744.531514074755</v>
      </c>
    </row>
    <row r="116" spans="2:87" ht="16.5" thickBot="1" x14ac:dyDescent="0.3">
      <c r="B116" s="846"/>
      <c r="C116" s="8" t="str">
        <f t="shared" si="25"/>
        <v>Wtherm</v>
      </c>
      <c r="D116" s="9" t="s">
        <v>7</v>
      </c>
      <c r="E116" s="25" t="s">
        <v>80</v>
      </c>
      <c r="F116" s="9" t="s">
        <v>7</v>
      </c>
      <c r="G116" s="9">
        <v>75</v>
      </c>
      <c r="H116" s="9" t="s">
        <v>7</v>
      </c>
      <c r="I116" s="9">
        <v>340</v>
      </c>
      <c r="J116" s="9" t="s">
        <v>7</v>
      </c>
      <c r="K116" s="11">
        <v>1500</v>
      </c>
      <c r="L116" s="9" t="s">
        <v>7</v>
      </c>
      <c r="M116" s="9">
        <v>4</v>
      </c>
      <c r="N116" s="23" t="s">
        <v>8</v>
      </c>
      <c r="O116" s="680">
        <v>14.927412308921321</v>
      </c>
      <c r="P116" s="662">
        <f>INDEX('Калькулятор 24v'!$L$76:$BF$76,MATCH(K116,'Калькулятор 24v'!$L$70:$BF$70,0))</f>
        <v>4861.6503000000021</v>
      </c>
      <c r="Q116" s="27">
        <v>63773.894108329274</v>
      </c>
      <c r="R116" s="27">
        <v>17816.583118153852</v>
      </c>
      <c r="S116" s="20">
        <f t="shared" si="20"/>
        <v>81590.477226483126</v>
      </c>
      <c r="T116" s="8" t="str">
        <f t="shared" si="26"/>
        <v>Wtherm</v>
      </c>
      <c r="U116" s="9" t="s">
        <v>7</v>
      </c>
      <c r="V116" s="25" t="s">
        <v>80</v>
      </c>
      <c r="W116" s="9" t="s">
        <v>7</v>
      </c>
      <c r="X116" s="9">
        <v>90</v>
      </c>
      <c r="Y116" s="9" t="s">
        <v>7</v>
      </c>
      <c r="Z116" s="9">
        <v>340</v>
      </c>
      <c r="AA116" s="9" t="s">
        <v>7</v>
      </c>
      <c r="AB116" s="11">
        <v>1500</v>
      </c>
      <c r="AC116" s="9" t="s">
        <v>7</v>
      </c>
      <c r="AD116" s="9">
        <v>4</v>
      </c>
      <c r="AE116" s="23" t="s">
        <v>8</v>
      </c>
      <c r="AF116" s="680">
        <v>15.369156614921321</v>
      </c>
      <c r="AG116" s="662">
        <f>INDEX('Калькулятор 24v'!$L$82:$BF$82,MATCH(AB116,'Калькулятор 24v'!$L$70:$BF$70,0))</f>
        <v>4873.275419999999</v>
      </c>
      <c r="AH116" s="27">
        <v>64329.440939473789</v>
      </c>
      <c r="AI116" s="27">
        <v>17816.583118153852</v>
      </c>
      <c r="AJ116" s="20">
        <f t="shared" si="21"/>
        <v>82146.024057627641</v>
      </c>
      <c r="AK116" s="8" t="str">
        <f t="shared" si="27"/>
        <v>Wtherm</v>
      </c>
      <c r="AL116" s="9" t="s">
        <v>7</v>
      </c>
      <c r="AM116" s="25" t="s">
        <v>80</v>
      </c>
      <c r="AN116" s="9" t="s">
        <v>7</v>
      </c>
      <c r="AO116" s="9">
        <v>110</v>
      </c>
      <c r="AP116" s="9" t="s">
        <v>7</v>
      </c>
      <c r="AQ116" s="9">
        <v>340</v>
      </c>
      <c r="AR116" s="9" t="s">
        <v>7</v>
      </c>
      <c r="AS116" s="11">
        <v>1500</v>
      </c>
      <c r="AT116" s="9" t="s">
        <v>7</v>
      </c>
      <c r="AU116" s="9">
        <v>4</v>
      </c>
      <c r="AV116" s="23" t="s">
        <v>8</v>
      </c>
      <c r="AW116" s="680">
        <v>15.958149022921322</v>
      </c>
      <c r="AX116" s="662">
        <f>INDEX('Калькулятор 24v'!$L$88:$BF$88,MATCH(AS116,'Калькулятор 24v'!$L$70:$BF$70,0))</f>
        <v>6039.886275415106</v>
      </c>
      <c r="AY116" s="27">
        <v>65100.35754766647</v>
      </c>
      <c r="AZ116" s="27">
        <v>17816.583118153852</v>
      </c>
      <c r="BA116" s="20">
        <f t="shared" si="22"/>
        <v>82916.940665820322</v>
      </c>
      <c r="BB116" s="8" t="str">
        <f t="shared" si="28"/>
        <v>Wtherm</v>
      </c>
      <c r="BC116" s="9" t="s">
        <v>7</v>
      </c>
      <c r="BD116" s="25" t="s">
        <v>80</v>
      </c>
      <c r="BE116" s="9" t="s">
        <v>7</v>
      </c>
      <c r="BF116" s="9">
        <v>140</v>
      </c>
      <c r="BG116" s="9" t="s">
        <v>7</v>
      </c>
      <c r="BH116" s="9">
        <v>340</v>
      </c>
      <c r="BI116" s="9" t="s">
        <v>7</v>
      </c>
      <c r="BJ116" s="11">
        <v>1500</v>
      </c>
      <c r="BK116" s="9" t="s">
        <v>7</v>
      </c>
      <c r="BL116" s="9">
        <v>8</v>
      </c>
      <c r="BM116" s="24" t="s">
        <v>12</v>
      </c>
      <c r="BN116" s="680">
        <v>19.738829225781103</v>
      </c>
      <c r="BO116" s="662">
        <f>INDEX('Калькулятор 24v'!$L$94:$BF$94,MATCH(BJ116,'Калькулятор 24v'!$L$70:$BF$70,0))</f>
        <v>8164.5906427800028</v>
      </c>
      <c r="BP116" s="27">
        <v>79263.998635035969</v>
      </c>
      <c r="BQ116" s="27">
        <v>17816.583118153852</v>
      </c>
      <c r="BR116" s="20">
        <f t="shared" si="23"/>
        <v>97080.581753189821</v>
      </c>
      <c r="BS116" s="8" t="str">
        <f t="shared" si="29"/>
        <v>Wtherm</v>
      </c>
      <c r="BT116" s="9" t="s">
        <v>7</v>
      </c>
      <c r="BU116" s="25" t="s">
        <v>80</v>
      </c>
      <c r="BV116" s="9" t="s">
        <v>7</v>
      </c>
      <c r="BW116" s="9">
        <v>180</v>
      </c>
      <c r="BX116" s="9" t="s">
        <v>7</v>
      </c>
      <c r="BY116" s="9">
        <v>340</v>
      </c>
      <c r="BZ116" s="9" t="s">
        <v>7</v>
      </c>
      <c r="CA116" s="11">
        <v>1500</v>
      </c>
      <c r="CB116" s="9" t="s">
        <v>7</v>
      </c>
      <c r="CC116" s="9">
        <v>8</v>
      </c>
      <c r="CD116" s="24" t="s">
        <v>12</v>
      </c>
      <c r="CE116" s="680">
        <v>20.916814041781109</v>
      </c>
      <c r="CF116" s="662">
        <f>INDEX('Калькулятор 24v'!$L$106:$BF$106,MATCH(CA116,'Калькулятор 24v'!$L$70:$BF$70,0))</f>
        <v>9349.0908396600025</v>
      </c>
      <c r="CG116" s="27">
        <v>80790.738101421332</v>
      </c>
      <c r="CH116" s="27">
        <v>17816.583118153852</v>
      </c>
      <c r="CI116" s="20">
        <f t="shared" si="24"/>
        <v>98607.321219575184</v>
      </c>
    </row>
    <row r="117" spans="2:87" ht="16.5" thickBot="1" x14ac:dyDescent="0.3">
      <c r="B117" s="846"/>
      <c r="C117" s="8" t="str">
        <f t="shared" si="25"/>
        <v>Wtherm</v>
      </c>
      <c r="D117" s="9" t="s">
        <v>7</v>
      </c>
      <c r="E117" s="25" t="s">
        <v>80</v>
      </c>
      <c r="F117" s="9" t="s">
        <v>7</v>
      </c>
      <c r="G117" s="9">
        <v>75</v>
      </c>
      <c r="H117" s="9" t="s">
        <v>7</v>
      </c>
      <c r="I117" s="9">
        <v>340</v>
      </c>
      <c r="J117" s="9" t="s">
        <v>7</v>
      </c>
      <c r="K117" s="11">
        <v>1550</v>
      </c>
      <c r="L117" s="9" t="s">
        <v>7</v>
      </c>
      <c r="M117" s="9">
        <v>4</v>
      </c>
      <c r="N117" s="23" t="s">
        <v>8</v>
      </c>
      <c r="O117" s="680">
        <v>15.374019453954221</v>
      </c>
      <c r="P117" s="662">
        <f>INDEX('Калькулятор 24v'!$L$76:$BF$76,MATCH(K117,'Калькулятор 24v'!$L$70:$BF$70,0))</f>
        <v>5073.0264000000016</v>
      </c>
      <c r="Q117" s="27">
        <v>65301.451823518597</v>
      </c>
      <c r="R117" s="27">
        <v>18572.062611358979</v>
      </c>
      <c r="S117" s="20">
        <f t="shared" si="20"/>
        <v>83873.514434877579</v>
      </c>
      <c r="T117" s="8" t="str">
        <f t="shared" si="26"/>
        <v>Wtherm</v>
      </c>
      <c r="U117" s="9" t="s">
        <v>7</v>
      </c>
      <c r="V117" s="25" t="s">
        <v>80</v>
      </c>
      <c r="W117" s="9" t="s">
        <v>7</v>
      </c>
      <c r="X117" s="9">
        <v>90</v>
      </c>
      <c r="Y117" s="9" t="s">
        <v>7</v>
      </c>
      <c r="Z117" s="9">
        <v>340</v>
      </c>
      <c r="AA117" s="9" t="s">
        <v>7</v>
      </c>
      <c r="AB117" s="11">
        <v>1550</v>
      </c>
      <c r="AC117" s="9" t="s">
        <v>7</v>
      </c>
      <c r="AD117" s="9">
        <v>4</v>
      </c>
      <c r="AE117" s="23" t="s">
        <v>8</v>
      </c>
      <c r="AF117" s="680">
        <v>15.825277959954224</v>
      </c>
      <c r="AG117" s="662">
        <f>INDEX('Калькулятор 24v'!$L$82:$BF$82,MATCH(AB117,'Калькулятор 24v'!$L$70:$BF$70,0))</f>
        <v>5085.1569599999993</v>
      </c>
      <c r="AH117" s="27">
        <v>65868.9267200256</v>
      </c>
      <c r="AI117" s="27">
        <v>18572.062611358979</v>
      </c>
      <c r="AJ117" s="20">
        <f t="shared" si="21"/>
        <v>84440.989331384582</v>
      </c>
      <c r="AK117" s="8" t="str">
        <f t="shared" si="27"/>
        <v>Wtherm</v>
      </c>
      <c r="AL117" s="9" t="s">
        <v>7</v>
      </c>
      <c r="AM117" s="25" t="s">
        <v>80</v>
      </c>
      <c r="AN117" s="9" t="s">
        <v>7</v>
      </c>
      <c r="AO117" s="9">
        <v>110</v>
      </c>
      <c r="AP117" s="9" t="s">
        <v>7</v>
      </c>
      <c r="AQ117" s="9">
        <v>340</v>
      </c>
      <c r="AR117" s="9" t="s">
        <v>7</v>
      </c>
      <c r="AS117" s="11">
        <v>1550</v>
      </c>
      <c r="AT117" s="9" t="s">
        <v>7</v>
      </c>
      <c r="AU117" s="9">
        <v>4</v>
      </c>
      <c r="AV117" s="23" t="s">
        <v>8</v>
      </c>
      <c r="AW117" s="680">
        <v>16.426955967954225</v>
      </c>
      <c r="AX117" s="662">
        <f>INDEX('Калькулятор 24v'!$L$88:$BF$88,MATCH(AS117,'Калькулятор 24v'!$L$70:$BF$70,0))</f>
        <v>6302.4900265201113</v>
      </c>
      <c r="AY117" s="27">
        <v>66655.747415368285</v>
      </c>
      <c r="AZ117" s="27">
        <v>18572.062611358979</v>
      </c>
      <c r="BA117" s="20">
        <f t="shared" si="22"/>
        <v>85227.810026727268</v>
      </c>
      <c r="BB117" s="8" t="str">
        <f t="shared" si="28"/>
        <v>Wtherm</v>
      </c>
      <c r="BC117" s="9" t="s">
        <v>7</v>
      </c>
      <c r="BD117" s="25" t="s">
        <v>80</v>
      </c>
      <c r="BE117" s="9" t="s">
        <v>7</v>
      </c>
      <c r="BF117" s="9">
        <v>140</v>
      </c>
      <c r="BG117" s="9" t="s">
        <v>7</v>
      </c>
      <c r="BH117" s="9">
        <v>340</v>
      </c>
      <c r="BI117" s="9" t="s">
        <v>7</v>
      </c>
      <c r="BJ117" s="11">
        <v>1550</v>
      </c>
      <c r="BK117" s="9" t="s">
        <v>7</v>
      </c>
      <c r="BL117" s="9">
        <v>8</v>
      </c>
      <c r="BM117" s="24" t="s">
        <v>12</v>
      </c>
      <c r="BN117" s="680">
        <v>20.338404917964858</v>
      </c>
      <c r="BO117" s="662">
        <f>INDEX('Калькулятор 24v'!$L$94:$BF$94,MATCH(BJ117,'Калькулятор 24v'!$L$70:$BF$70,0))</f>
        <v>8519.5728446400026</v>
      </c>
      <c r="BP117" s="27">
        <v>81341.423509256274</v>
      </c>
      <c r="BQ117" s="27">
        <v>18572.062611358979</v>
      </c>
      <c r="BR117" s="20">
        <f t="shared" si="23"/>
        <v>99913.486120615256</v>
      </c>
      <c r="BS117" s="8" t="str">
        <f t="shared" si="29"/>
        <v>Wtherm</v>
      </c>
      <c r="BT117" s="9" t="s">
        <v>7</v>
      </c>
      <c r="BU117" s="25" t="s">
        <v>80</v>
      </c>
      <c r="BV117" s="9" t="s">
        <v>7</v>
      </c>
      <c r="BW117" s="9">
        <v>180</v>
      </c>
      <c r="BX117" s="9" t="s">
        <v>7</v>
      </c>
      <c r="BY117" s="9">
        <v>340</v>
      </c>
      <c r="BZ117" s="9" t="s">
        <v>7</v>
      </c>
      <c r="CA117" s="11">
        <v>1550</v>
      </c>
      <c r="CB117" s="9" t="s">
        <v>7</v>
      </c>
      <c r="CC117" s="9">
        <v>8</v>
      </c>
      <c r="CD117" s="24" t="s">
        <v>12</v>
      </c>
      <c r="CE117" s="680">
        <v>21.541760933964859</v>
      </c>
      <c r="CF117" s="662">
        <f>INDEX('Калькулятор 24v'!$L$106:$BF$106,MATCH(CA117,'Калькулятор 24v'!$L$70:$BF$70,0))</f>
        <v>9755.5730500800037</v>
      </c>
      <c r="CG117" s="27">
        <v>82899.971149941644</v>
      </c>
      <c r="CH117" s="27">
        <v>18572.062611358979</v>
      </c>
      <c r="CI117" s="20">
        <f t="shared" si="24"/>
        <v>101472.03376130063</v>
      </c>
    </row>
    <row r="118" spans="2:87" ht="16.5" thickBot="1" x14ac:dyDescent="0.3">
      <c r="B118" s="846"/>
      <c r="C118" s="8" t="str">
        <f t="shared" si="25"/>
        <v>Wtherm</v>
      </c>
      <c r="D118" s="12" t="s">
        <v>7</v>
      </c>
      <c r="E118" s="25" t="s">
        <v>80</v>
      </c>
      <c r="F118" s="12" t="s">
        <v>7</v>
      </c>
      <c r="G118" s="9">
        <v>75</v>
      </c>
      <c r="H118" s="12" t="s">
        <v>7</v>
      </c>
      <c r="I118" s="9">
        <v>340</v>
      </c>
      <c r="J118" s="12" t="s">
        <v>7</v>
      </c>
      <c r="K118" s="11">
        <v>1600</v>
      </c>
      <c r="L118" s="12" t="s">
        <v>7</v>
      </c>
      <c r="M118" s="9">
        <v>4</v>
      </c>
      <c r="N118" s="23" t="s">
        <v>8</v>
      </c>
      <c r="O118" s="680">
        <v>15.789518598987126</v>
      </c>
      <c r="P118" s="662">
        <f>INDEX('Калькулятор 24v'!$L$76:$BF$76,MATCH(K118,'Калькулятор 24v'!$L$70:$BF$70,0))</f>
        <v>5284.402500000002</v>
      </c>
      <c r="Q118" s="27">
        <v>66805.101038707915</v>
      </c>
      <c r="R118" s="27">
        <v>19097.542104564105</v>
      </c>
      <c r="S118" s="20">
        <f t="shared" si="20"/>
        <v>85902.643143272027</v>
      </c>
      <c r="T118" s="8" t="str">
        <f t="shared" si="26"/>
        <v>Wtherm</v>
      </c>
      <c r="U118" s="12" t="s">
        <v>7</v>
      </c>
      <c r="V118" s="25" t="s">
        <v>80</v>
      </c>
      <c r="W118" s="12" t="s">
        <v>7</v>
      </c>
      <c r="X118" s="9">
        <v>90</v>
      </c>
      <c r="Y118" s="12" t="s">
        <v>7</v>
      </c>
      <c r="Z118" s="9">
        <v>340</v>
      </c>
      <c r="AA118" s="12" t="s">
        <v>7</v>
      </c>
      <c r="AB118" s="11">
        <v>1600</v>
      </c>
      <c r="AC118" s="12" t="s">
        <v>7</v>
      </c>
      <c r="AD118" s="9">
        <v>4</v>
      </c>
      <c r="AE118" s="23" t="s">
        <v>8</v>
      </c>
      <c r="AF118" s="680">
        <v>16.25029130498713</v>
      </c>
      <c r="AG118" s="662">
        <f>INDEX('Калькулятор 24v'!$L$82:$BF$82,MATCH(AB118,'Калькулятор 24v'!$L$70:$BF$70,0))</f>
        <v>5297.0384999999987</v>
      </c>
      <c r="AH118" s="27">
        <v>67384.504000577421</v>
      </c>
      <c r="AI118" s="27">
        <v>19097.542104564105</v>
      </c>
      <c r="AJ118" s="20">
        <f t="shared" si="21"/>
        <v>86482.046105141519</v>
      </c>
      <c r="AK118" s="8" t="str">
        <f t="shared" si="27"/>
        <v>Wtherm</v>
      </c>
      <c r="AL118" s="12" t="s">
        <v>7</v>
      </c>
      <c r="AM118" s="25" t="s">
        <v>80</v>
      </c>
      <c r="AN118" s="12" t="s">
        <v>7</v>
      </c>
      <c r="AO118" s="9">
        <v>110</v>
      </c>
      <c r="AP118" s="12" t="s">
        <v>7</v>
      </c>
      <c r="AQ118" s="9">
        <v>340</v>
      </c>
      <c r="AR118" s="12" t="s">
        <v>7</v>
      </c>
      <c r="AS118" s="11">
        <v>1600</v>
      </c>
      <c r="AT118" s="12" t="s">
        <v>7</v>
      </c>
      <c r="AU118" s="9">
        <v>4</v>
      </c>
      <c r="AV118" s="23" t="s">
        <v>8</v>
      </c>
      <c r="AW118" s="680">
        <v>16.864654912987127</v>
      </c>
      <c r="AX118" s="662">
        <f>INDEX('Калькулятор 24v'!$L$88:$BF$88,MATCH(AS118,'Калькулятор 24v'!$L$70:$BF$70,0))</f>
        <v>6565.0937776251158</v>
      </c>
      <c r="AY118" s="27">
        <v>68187.22878307011</v>
      </c>
      <c r="AZ118" s="27">
        <v>19097.542104564105</v>
      </c>
      <c r="BA118" s="20">
        <f t="shared" si="22"/>
        <v>87284.770887634222</v>
      </c>
      <c r="BB118" s="8" t="str">
        <f t="shared" si="28"/>
        <v>Wtherm</v>
      </c>
      <c r="BC118" s="12" t="s">
        <v>7</v>
      </c>
      <c r="BD118" s="25" t="s">
        <v>80</v>
      </c>
      <c r="BE118" s="12" t="s">
        <v>7</v>
      </c>
      <c r="BF118" s="9">
        <v>140</v>
      </c>
      <c r="BG118" s="12" t="s">
        <v>7</v>
      </c>
      <c r="BH118" s="9">
        <v>340</v>
      </c>
      <c r="BI118" s="12" t="s">
        <v>7</v>
      </c>
      <c r="BJ118" s="11">
        <v>1600</v>
      </c>
      <c r="BK118" s="12" t="s">
        <v>7</v>
      </c>
      <c r="BL118" s="9">
        <v>8</v>
      </c>
      <c r="BM118" s="24" t="s">
        <v>12</v>
      </c>
      <c r="BN118" s="680">
        <v>20.906872610148611</v>
      </c>
      <c r="BO118" s="662">
        <f>INDEX('Калькулятор 24v'!$L$94:$BF$94,MATCH(BJ118,'Калькулятор 24v'!$L$70:$BF$70,0))</f>
        <v>8874.5550465000033</v>
      </c>
      <c r="BP118" s="27">
        <v>83394.939883476574</v>
      </c>
      <c r="BQ118" s="27">
        <v>19097.542104564105</v>
      </c>
      <c r="BR118" s="20">
        <f t="shared" si="23"/>
        <v>102492.48198804067</v>
      </c>
      <c r="BS118" s="8" t="str">
        <f t="shared" si="29"/>
        <v>Wtherm</v>
      </c>
      <c r="BT118" s="12" t="s">
        <v>7</v>
      </c>
      <c r="BU118" s="25" t="s">
        <v>80</v>
      </c>
      <c r="BV118" s="12" t="s">
        <v>7</v>
      </c>
      <c r="BW118" s="9">
        <v>180</v>
      </c>
      <c r="BX118" s="12" t="s">
        <v>7</v>
      </c>
      <c r="BY118" s="9">
        <v>340</v>
      </c>
      <c r="BZ118" s="12" t="s">
        <v>7</v>
      </c>
      <c r="CA118" s="11">
        <v>1600</v>
      </c>
      <c r="CB118" s="12" t="s">
        <v>7</v>
      </c>
      <c r="CC118" s="9">
        <v>8</v>
      </c>
      <c r="CD118" s="24" t="s">
        <v>12</v>
      </c>
      <c r="CE118" s="680">
        <v>22.135599826148614</v>
      </c>
      <c r="CF118" s="662">
        <f>INDEX('Калькулятор 24v'!$L$106:$BF$106,MATCH(CA118,'Калькулятор 24v'!$L$70:$BF$70,0))</f>
        <v>10162.055260500003</v>
      </c>
      <c r="CG118" s="27">
        <v>84985.295698461938</v>
      </c>
      <c r="CH118" s="27">
        <v>19097.542104564105</v>
      </c>
      <c r="CI118" s="20">
        <f t="shared" si="24"/>
        <v>104082.83780302605</v>
      </c>
    </row>
    <row r="119" spans="2:87" ht="16.5" thickBot="1" x14ac:dyDescent="0.3">
      <c r="B119" s="846"/>
      <c r="C119" s="8" t="str">
        <f t="shared" si="25"/>
        <v>Wtherm</v>
      </c>
      <c r="D119" s="9" t="s">
        <v>7</v>
      </c>
      <c r="E119" s="25" t="s">
        <v>80</v>
      </c>
      <c r="F119" s="9" t="s">
        <v>7</v>
      </c>
      <c r="G119" s="9">
        <v>75</v>
      </c>
      <c r="H119" s="9" t="s">
        <v>7</v>
      </c>
      <c r="I119" s="9">
        <v>340</v>
      </c>
      <c r="J119" s="9" t="s">
        <v>7</v>
      </c>
      <c r="K119" s="11">
        <v>1650</v>
      </c>
      <c r="L119" s="9" t="s">
        <v>7</v>
      </c>
      <c r="M119" s="9">
        <v>4</v>
      </c>
      <c r="N119" s="23" t="s">
        <v>8</v>
      </c>
      <c r="O119" s="680">
        <v>16.702017744020029</v>
      </c>
      <c r="P119" s="662">
        <f>INDEX('Калькулятор 24v'!$L$76:$BF$76,MATCH(K119,'Калькулятор 24v'!$L$70:$BF$70,0))</f>
        <v>5495.7786000000024</v>
      </c>
      <c r="Q119" s="27">
        <v>68284.841753897228</v>
      </c>
      <c r="R119" s="27">
        <v>19623.021597769235</v>
      </c>
      <c r="S119" s="20">
        <f t="shared" si="20"/>
        <v>87907.863351666456</v>
      </c>
      <c r="T119" s="8" t="str">
        <f t="shared" si="26"/>
        <v>Wtherm</v>
      </c>
      <c r="U119" s="9" t="s">
        <v>7</v>
      </c>
      <c r="V119" s="25" t="s">
        <v>80</v>
      </c>
      <c r="W119" s="9" t="s">
        <v>7</v>
      </c>
      <c r="X119" s="9">
        <v>90</v>
      </c>
      <c r="Y119" s="9" t="s">
        <v>7</v>
      </c>
      <c r="Z119" s="9">
        <v>340</v>
      </c>
      <c r="AA119" s="9" t="s">
        <v>7</v>
      </c>
      <c r="AB119" s="11">
        <v>1650</v>
      </c>
      <c r="AC119" s="9" t="s">
        <v>7</v>
      </c>
      <c r="AD119" s="9">
        <v>4</v>
      </c>
      <c r="AE119" s="23" t="s">
        <v>8</v>
      </c>
      <c r="AF119" s="680">
        <v>17.172304650020028</v>
      </c>
      <c r="AG119" s="662">
        <f>INDEX('Калькулятор 24v'!$L$82:$BF$82,MATCH(AB119,'Калькулятор 24v'!$L$70:$BF$70,0))</f>
        <v>5508.9200399999991</v>
      </c>
      <c r="AH119" s="27">
        <v>68876.172781129237</v>
      </c>
      <c r="AI119" s="27">
        <v>19623.021597769235</v>
      </c>
      <c r="AJ119" s="20">
        <f t="shared" si="21"/>
        <v>88499.194378898479</v>
      </c>
      <c r="AK119" s="8" t="str">
        <f t="shared" si="27"/>
        <v>Wtherm</v>
      </c>
      <c r="AL119" s="9" t="s">
        <v>7</v>
      </c>
      <c r="AM119" s="25" t="s">
        <v>80</v>
      </c>
      <c r="AN119" s="9" t="s">
        <v>7</v>
      </c>
      <c r="AO119" s="9">
        <v>110</v>
      </c>
      <c r="AP119" s="9" t="s">
        <v>7</v>
      </c>
      <c r="AQ119" s="9">
        <v>340</v>
      </c>
      <c r="AR119" s="9" t="s">
        <v>7</v>
      </c>
      <c r="AS119" s="11">
        <v>1650</v>
      </c>
      <c r="AT119" s="9" t="s">
        <v>7</v>
      </c>
      <c r="AU119" s="9">
        <v>4</v>
      </c>
      <c r="AV119" s="23" t="s">
        <v>8</v>
      </c>
      <c r="AW119" s="680">
        <v>17.79935385802003</v>
      </c>
      <c r="AX119" s="662">
        <f>INDEX('Калькулятор 24v'!$L$88:$BF$88,MATCH(AS119,'Калькулятор 24v'!$L$70:$BF$70,0))</f>
        <v>6827.6975287301211</v>
      </c>
      <c r="AY119" s="27">
        <v>69694.801650771915</v>
      </c>
      <c r="AZ119" s="27">
        <v>19623.021597769235</v>
      </c>
      <c r="BA119" s="20">
        <f t="shared" si="22"/>
        <v>89317.823248541157</v>
      </c>
      <c r="BB119" s="8" t="str">
        <f t="shared" si="28"/>
        <v>Wtherm</v>
      </c>
      <c r="BC119" s="9" t="s">
        <v>7</v>
      </c>
      <c r="BD119" s="25" t="s">
        <v>80</v>
      </c>
      <c r="BE119" s="9" t="s">
        <v>7</v>
      </c>
      <c r="BF119" s="9">
        <v>140</v>
      </c>
      <c r="BG119" s="9" t="s">
        <v>7</v>
      </c>
      <c r="BH119" s="9">
        <v>340</v>
      </c>
      <c r="BI119" s="9" t="s">
        <v>7</v>
      </c>
      <c r="BJ119" s="11">
        <v>1650</v>
      </c>
      <c r="BK119" s="9" t="s">
        <v>7</v>
      </c>
      <c r="BL119" s="9">
        <v>8</v>
      </c>
      <c r="BM119" s="24" t="s">
        <v>12</v>
      </c>
      <c r="BN119" s="680">
        <v>21.972340302332363</v>
      </c>
      <c r="BO119" s="662">
        <f>INDEX('Калькулятор 24v'!$L$94:$BF$94,MATCH(BJ119,'Калькулятор 24v'!$L$70:$BF$70,0))</f>
        <v>9229.537248360004</v>
      </c>
      <c r="BP119" s="27">
        <v>85424.547757696855</v>
      </c>
      <c r="BQ119" s="27">
        <v>19623.021597769235</v>
      </c>
      <c r="BR119" s="20">
        <f t="shared" si="23"/>
        <v>105047.56935546608</v>
      </c>
      <c r="BS119" s="8" t="str">
        <f t="shared" si="29"/>
        <v>Wtherm</v>
      </c>
      <c r="BT119" s="9" t="s">
        <v>7</v>
      </c>
      <c r="BU119" s="25" t="s">
        <v>80</v>
      </c>
      <c r="BV119" s="9" t="s">
        <v>7</v>
      </c>
      <c r="BW119" s="9">
        <v>180</v>
      </c>
      <c r="BX119" s="9" t="s">
        <v>7</v>
      </c>
      <c r="BY119" s="9">
        <v>340</v>
      </c>
      <c r="BZ119" s="9" t="s">
        <v>7</v>
      </c>
      <c r="CA119" s="11">
        <v>1650</v>
      </c>
      <c r="CB119" s="9" t="s">
        <v>7</v>
      </c>
      <c r="CC119" s="9">
        <v>8</v>
      </c>
      <c r="CD119" s="24" t="s">
        <v>12</v>
      </c>
      <c r="CE119" s="680">
        <v>23.226438718332364</v>
      </c>
      <c r="CF119" s="662">
        <f>INDEX('Калькулятор 24v'!$L$106:$BF$106,MATCH(CA119,'Калькулятор 24v'!$L$70:$BF$70,0))</f>
        <v>10568.537470920002</v>
      </c>
      <c r="CG119" s="27">
        <v>87046.711746982226</v>
      </c>
      <c r="CH119" s="27">
        <v>19623.021597769235</v>
      </c>
      <c r="CI119" s="20">
        <f t="shared" si="24"/>
        <v>106669.73334475147</v>
      </c>
    </row>
    <row r="120" spans="2:87" ht="16.5" thickBot="1" x14ac:dyDescent="0.3">
      <c r="B120" s="846"/>
      <c r="C120" s="8" t="str">
        <f t="shared" si="25"/>
        <v>Wtherm</v>
      </c>
      <c r="D120" s="9" t="s">
        <v>7</v>
      </c>
      <c r="E120" s="25" t="s">
        <v>80</v>
      </c>
      <c r="F120" s="9" t="s">
        <v>7</v>
      </c>
      <c r="G120" s="9">
        <v>75</v>
      </c>
      <c r="H120" s="9" t="s">
        <v>7</v>
      </c>
      <c r="I120" s="9">
        <v>340</v>
      </c>
      <c r="J120" s="9" t="s">
        <v>7</v>
      </c>
      <c r="K120" s="11">
        <v>1700</v>
      </c>
      <c r="L120" s="9" t="s">
        <v>7</v>
      </c>
      <c r="M120" s="9">
        <v>4</v>
      </c>
      <c r="N120" s="23" t="s">
        <v>8</v>
      </c>
      <c r="O120" s="680">
        <v>17.117516889052929</v>
      </c>
      <c r="P120" s="662">
        <f>INDEX('Калькулятор 24v'!$L$76:$BF$76,MATCH(K120,'Калькулятор 24v'!$L$70:$BF$70,0))</f>
        <v>5707.1547000000028</v>
      </c>
      <c r="Q120" s="27">
        <v>70192.498514541105</v>
      </c>
      <c r="R120" s="27">
        <v>20148.501090974365</v>
      </c>
      <c r="S120" s="20">
        <f t="shared" si="20"/>
        <v>90340.999605515477</v>
      </c>
      <c r="T120" s="8" t="str">
        <f t="shared" si="26"/>
        <v>Wtherm</v>
      </c>
      <c r="U120" s="9" t="s">
        <v>7</v>
      </c>
      <c r="V120" s="25" t="s">
        <v>80</v>
      </c>
      <c r="W120" s="9" t="s">
        <v>7</v>
      </c>
      <c r="X120" s="9">
        <v>90</v>
      </c>
      <c r="Y120" s="9" t="s">
        <v>7</v>
      </c>
      <c r="Z120" s="9">
        <v>340</v>
      </c>
      <c r="AA120" s="9" t="s">
        <v>7</v>
      </c>
      <c r="AB120" s="11">
        <v>1700</v>
      </c>
      <c r="AC120" s="9" t="s">
        <v>7</v>
      </c>
      <c r="AD120" s="9">
        <v>4</v>
      </c>
      <c r="AE120" s="23" t="s">
        <v>8</v>
      </c>
      <c r="AF120" s="680">
        <v>17.597317995052933</v>
      </c>
      <c r="AG120" s="662">
        <f>INDEX('Калькулятор 24v'!$L$82:$BF$82,MATCH(AB120,'Калькулятор 24v'!$L$70:$BF$70,0))</f>
        <v>5720.8015799999994</v>
      </c>
      <c r="AH120" s="27">
        <v>70795.757607135616</v>
      </c>
      <c r="AI120" s="27">
        <v>20148.501090974365</v>
      </c>
      <c r="AJ120" s="20">
        <f t="shared" si="21"/>
        <v>90944.258698109974</v>
      </c>
      <c r="AK120" s="8" t="str">
        <f t="shared" si="27"/>
        <v>Wtherm</v>
      </c>
      <c r="AL120" s="9" t="s">
        <v>7</v>
      </c>
      <c r="AM120" s="25" t="s">
        <v>80</v>
      </c>
      <c r="AN120" s="9" t="s">
        <v>7</v>
      </c>
      <c r="AO120" s="9">
        <v>110</v>
      </c>
      <c r="AP120" s="9" t="s">
        <v>7</v>
      </c>
      <c r="AQ120" s="9">
        <v>340</v>
      </c>
      <c r="AR120" s="9" t="s">
        <v>7</v>
      </c>
      <c r="AS120" s="11">
        <v>1700</v>
      </c>
      <c r="AT120" s="9" t="s">
        <v>7</v>
      </c>
      <c r="AU120" s="9">
        <v>4</v>
      </c>
      <c r="AV120" s="23" t="s">
        <v>8</v>
      </c>
      <c r="AW120" s="680">
        <v>18.237052803052933</v>
      </c>
      <c r="AX120" s="662">
        <f>INDEX('Калькулятор 24v'!$L$88:$BF$88,MATCH(AS120,'Калькулятор 24v'!$L$70:$BF$70,0))</f>
        <v>7090.3012798351265</v>
      </c>
      <c r="AY120" s="27">
        <v>71630.290563928298</v>
      </c>
      <c r="AZ120" s="27">
        <v>20148.501090974365</v>
      </c>
      <c r="BA120" s="20">
        <f t="shared" si="22"/>
        <v>91778.791654902656</v>
      </c>
      <c r="BB120" s="8" t="str">
        <f t="shared" si="28"/>
        <v>Wtherm</v>
      </c>
      <c r="BC120" s="9" t="s">
        <v>7</v>
      </c>
      <c r="BD120" s="25" t="s">
        <v>80</v>
      </c>
      <c r="BE120" s="9" t="s">
        <v>7</v>
      </c>
      <c r="BF120" s="9">
        <v>140</v>
      </c>
      <c r="BG120" s="9" t="s">
        <v>7</v>
      </c>
      <c r="BH120" s="9">
        <v>340</v>
      </c>
      <c r="BI120" s="9" t="s">
        <v>7</v>
      </c>
      <c r="BJ120" s="11">
        <v>1700</v>
      </c>
      <c r="BK120" s="9" t="s">
        <v>7</v>
      </c>
      <c r="BL120" s="9">
        <v>8</v>
      </c>
      <c r="BM120" s="24" t="s">
        <v>12</v>
      </c>
      <c r="BN120" s="680">
        <v>22.540807994516118</v>
      </c>
      <c r="BO120" s="662">
        <f>INDEX('Калькулятор 24v'!$L$94:$BF$94,MATCH(BJ120,'Калькулятор 24v'!$L$70:$BF$70,0))</f>
        <v>9584.5194502200029</v>
      </c>
      <c r="BP120" s="27">
        <v>87882.071677371714</v>
      </c>
      <c r="BQ120" s="27">
        <v>20148.501090974365</v>
      </c>
      <c r="BR120" s="20">
        <f t="shared" si="23"/>
        <v>108030.57276834609</v>
      </c>
      <c r="BS120" s="8" t="str">
        <f t="shared" si="29"/>
        <v>Wtherm</v>
      </c>
      <c r="BT120" s="9" t="s">
        <v>7</v>
      </c>
      <c r="BU120" s="25" t="s">
        <v>80</v>
      </c>
      <c r="BV120" s="9" t="s">
        <v>7</v>
      </c>
      <c r="BW120" s="9">
        <v>180</v>
      </c>
      <c r="BX120" s="9" t="s">
        <v>7</v>
      </c>
      <c r="BY120" s="9">
        <v>340</v>
      </c>
      <c r="BZ120" s="9" t="s">
        <v>7</v>
      </c>
      <c r="CA120" s="11">
        <v>1700</v>
      </c>
      <c r="CB120" s="9" t="s">
        <v>7</v>
      </c>
      <c r="CC120" s="9">
        <v>8</v>
      </c>
      <c r="CD120" s="24" t="s">
        <v>12</v>
      </c>
      <c r="CE120" s="680">
        <v>23.820277610516118</v>
      </c>
      <c r="CF120" s="662">
        <f>INDEX('Калькулятор 24v'!$L$106:$BF$106,MATCH(CA120,'Калькулятор 24v'!$L$70:$BF$70,0))</f>
        <v>10975.019681340005</v>
      </c>
      <c r="CG120" s="27">
        <v>89536.043840957107</v>
      </c>
      <c r="CH120" s="27">
        <v>20148.501090974365</v>
      </c>
      <c r="CI120" s="20">
        <f t="shared" si="24"/>
        <v>109684.54493193148</v>
      </c>
    </row>
    <row r="121" spans="2:87" ht="16.5" thickBot="1" x14ac:dyDescent="0.3">
      <c r="B121" s="846"/>
      <c r="C121" s="8" t="str">
        <f t="shared" si="25"/>
        <v>Wtherm</v>
      </c>
      <c r="D121" s="9" t="s">
        <v>7</v>
      </c>
      <c r="E121" s="25" t="s">
        <v>80</v>
      </c>
      <c r="F121" s="9" t="s">
        <v>7</v>
      </c>
      <c r="G121" s="9">
        <v>75</v>
      </c>
      <c r="H121" s="9" t="s">
        <v>7</v>
      </c>
      <c r="I121" s="9">
        <v>340</v>
      </c>
      <c r="J121" s="9" t="s">
        <v>7</v>
      </c>
      <c r="K121" s="11">
        <v>1750</v>
      </c>
      <c r="L121" s="9" t="s">
        <v>7</v>
      </c>
      <c r="M121" s="9">
        <v>4</v>
      </c>
      <c r="N121" s="23" t="s">
        <v>8</v>
      </c>
      <c r="O121" s="680">
        <v>17.369124034085829</v>
      </c>
      <c r="P121" s="662">
        <f>INDEX('Калькулятор 24v'!$L$76:$BF$76,MATCH(K121,'Калькулятор 24v'!$L$70:$BF$70,0))</f>
        <v>5918.5308000000014</v>
      </c>
      <c r="Q121" s="27">
        <v>72067.025866094045</v>
      </c>
      <c r="R121" s="27">
        <v>20903.980584179491</v>
      </c>
      <c r="S121" s="20">
        <f t="shared" si="20"/>
        <v>92971.006450273533</v>
      </c>
      <c r="T121" s="8" t="str">
        <f t="shared" si="26"/>
        <v>Wtherm</v>
      </c>
      <c r="U121" s="9" t="s">
        <v>7</v>
      </c>
      <c r="V121" s="25" t="s">
        <v>80</v>
      </c>
      <c r="W121" s="9" t="s">
        <v>7</v>
      </c>
      <c r="X121" s="9">
        <v>90</v>
      </c>
      <c r="Y121" s="9" t="s">
        <v>7</v>
      </c>
      <c r="Z121" s="9">
        <v>340</v>
      </c>
      <c r="AA121" s="9" t="s">
        <v>7</v>
      </c>
      <c r="AB121" s="11">
        <v>1750</v>
      </c>
      <c r="AC121" s="9" t="s">
        <v>7</v>
      </c>
      <c r="AD121" s="9">
        <v>4</v>
      </c>
      <c r="AE121" s="23" t="s">
        <v>8</v>
      </c>
      <c r="AF121" s="680">
        <v>17.85843934008583</v>
      </c>
      <c r="AG121" s="662">
        <f>INDEX('Калькулятор 24v'!$L$82:$BF$82,MATCH(AB121,'Калькулятор 24v'!$L$70:$BF$70,0))</f>
        <v>5932.6831199999988</v>
      </c>
      <c r="AH121" s="27">
        <v>72682.213024051074</v>
      </c>
      <c r="AI121" s="27">
        <v>20903.980584179491</v>
      </c>
      <c r="AJ121" s="20">
        <f t="shared" si="21"/>
        <v>93586.193608230562</v>
      </c>
      <c r="AK121" s="8" t="str">
        <f t="shared" si="27"/>
        <v>Wtherm</v>
      </c>
      <c r="AL121" s="9" t="s">
        <v>7</v>
      </c>
      <c r="AM121" s="25" t="s">
        <v>80</v>
      </c>
      <c r="AN121" s="9" t="s">
        <v>7</v>
      </c>
      <c r="AO121" s="9">
        <v>110</v>
      </c>
      <c r="AP121" s="9" t="s">
        <v>7</v>
      </c>
      <c r="AQ121" s="9">
        <v>340</v>
      </c>
      <c r="AR121" s="9" t="s">
        <v>7</v>
      </c>
      <c r="AS121" s="11">
        <v>1750</v>
      </c>
      <c r="AT121" s="9" t="s">
        <v>7</v>
      </c>
      <c r="AU121" s="9">
        <v>4</v>
      </c>
      <c r="AV121" s="23" t="s">
        <v>8</v>
      </c>
      <c r="AW121" s="680">
        <v>18.510859748085828</v>
      </c>
      <c r="AX121" s="662">
        <f>INDEX('Калькулятор 24v'!$L$88:$BF$88,MATCH(AS121,'Калькулятор 24v'!$L$70:$BF$70,0))</f>
        <v>7352.9050309401291</v>
      </c>
      <c r="AY121" s="27">
        <v>73532.650067993745</v>
      </c>
      <c r="AZ121" s="27">
        <v>20903.980584179491</v>
      </c>
      <c r="BA121" s="20">
        <f t="shared" si="22"/>
        <v>94436.630652173233</v>
      </c>
      <c r="BB121" s="8" t="str">
        <f t="shared" si="28"/>
        <v>Wtherm</v>
      </c>
      <c r="BC121" s="9" t="s">
        <v>7</v>
      </c>
      <c r="BD121" s="25" t="s">
        <v>80</v>
      </c>
      <c r="BE121" s="9" t="s">
        <v>7</v>
      </c>
      <c r="BF121" s="9">
        <v>140</v>
      </c>
      <c r="BG121" s="9" t="s">
        <v>7</v>
      </c>
      <c r="BH121" s="9">
        <v>340</v>
      </c>
      <c r="BI121" s="9" t="s">
        <v>7</v>
      </c>
      <c r="BJ121" s="11">
        <v>1750</v>
      </c>
      <c r="BK121" s="9" t="s">
        <v>7</v>
      </c>
      <c r="BL121" s="9">
        <v>8</v>
      </c>
      <c r="BM121" s="24" t="s">
        <v>12</v>
      </c>
      <c r="BN121" s="680">
        <v>22.945383686699866</v>
      </c>
      <c r="BO121" s="662">
        <f>INDEX('Калькулятор 24v'!$L$94:$BF$94,MATCH(BJ121,'Калькулятор 24v'!$L$70:$BF$70,0))</f>
        <v>9939.5016520800018</v>
      </c>
      <c r="BP121" s="27">
        <v>90306.466187955652</v>
      </c>
      <c r="BQ121" s="27">
        <v>20903.980584179491</v>
      </c>
      <c r="BR121" s="20">
        <f t="shared" si="23"/>
        <v>111210.44677213514</v>
      </c>
      <c r="BS121" s="8" t="str">
        <f t="shared" si="29"/>
        <v>Wtherm</v>
      </c>
      <c r="BT121" s="9" t="s">
        <v>7</v>
      </c>
      <c r="BU121" s="25" t="s">
        <v>80</v>
      </c>
      <c r="BV121" s="9" t="s">
        <v>7</v>
      </c>
      <c r="BW121" s="9">
        <v>180</v>
      </c>
      <c r="BX121" s="9" t="s">
        <v>7</v>
      </c>
      <c r="BY121" s="9">
        <v>340</v>
      </c>
      <c r="BZ121" s="9" t="s">
        <v>7</v>
      </c>
      <c r="CA121" s="11">
        <v>1750</v>
      </c>
      <c r="CB121" s="9" t="s">
        <v>7</v>
      </c>
      <c r="CC121" s="9">
        <v>8</v>
      </c>
      <c r="CD121" s="24" t="s">
        <v>12</v>
      </c>
      <c r="CE121" s="680">
        <v>24.250224502699869</v>
      </c>
      <c r="CF121" s="662">
        <f>INDEX('Калькулятор 24v'!$L$106:$BF$106,MATCH(CA121,'Калькулятор 24v'!$L$70:$BF$70,0))</f>
        <v>11381.501891760003</v>
      </c>
      <c r="CG121" s="27">
        <v>91992.246525841023</v>
      </c>
      <c r="CH121" s="27">
        <v>20903.980584179491</v>
      </c>
      <c r="CI121" s="20">
        <f t="shared" si="24"/>
        <v>112896.22711002051</v>
      </c>
    </row>
    <row r="122" spans="2:87" ht="16.5" thickBot="1" x14ac:dyDescent="0.3">
      <c r="B122" s="846"/>
      <c r="C122" s="8" t="str">
        <f t="shared" si="25"/>
        <v>Wtherm</v>
      </c>
      <c r="D122" s="9" t="s">
        <v>7</v>
      </c>
      <c r="E122" s="25" t="s">
        <v>80</v>
      </c>
      <c r="F122" s="9" t="s">
        <v>7</v>
      </c>
      <c r="G122" s="9">
        <v>75</v>
      </c>
      <c r="H122" s="9" t="s">
        <v>7</v>
      </c>
      <c r="I122" s="9">
        <v>340</v>
      </c>
      <c r="J122" s="9" t="s">
        <v>7</v>
      </c>
      <c r="K122" s="11">
        <v>1800</v>
      </c>
      <c r="L122" s="9" t="s">
        <v>7</v>
      </c>
      <c r="M122" s="9">
        <v>4</v>
      </c>
      <c r="N122" s="23" t="s">
        <v>8</v>
      </c>
      <c r="O122" s="680">
        <v>17.784623179118732</v>
      </c>
      <c r="P122" s="662">
        <f>INDEX('Калькулятор 24v'!$L$76:$BF$76,MATCH(K122,'Калькулятор 24v'!$L$70:$BF$70,0))</f>
        <v>6129.9069000000018</v>
      </c>
      <c r="Q122" s="27">
        <v>73908.423808556094</v>
      </c>
      <c r="R122" s="27">
        <v>21429.460077384618</v>
      </c>
      <c r="S122" s="20">
        <f t="shared" si="20"/>
        <v>95337.883885940711</v>
      </c>
      <c r="T122" s="8" t="str">
        <f t="shared" si="26"/>
        <v>Wtherm</v>
      </c>
      <c r="U122" s="9" t="s">
        <v>7</v>
      </c>
      <c r="V122" s="25" t="s">
        <v>80</v>
      </c>
      <c r="W122" s="9" t="s">
        <v>7</v>
      </c>
      <c r="X122" s="9">
        <v>90</v>
      </c>
      <c r="Y122" s="9" t="s">
        <v>7</v>
      </c>
      <c r="Z122" s="9">
        <v>340</v>
      </c>
      <c r="AA122" s="9" t="s">
        <v>7</v>
      </c>
      <c r="AB122" s="11">
        <v>1800</v>
      </c>
      <c r="AC122" s="9" t="s">
        <v>7</v>
      </c>
      <c r="AD122" s="9">
        <v>4</v>
      </c>
      <c r="AE122" s="23" t="s">
        <v>8</v>
      </c>
      <c r="AF122" s="680">
        <v>18.283452685118732</v>
      </c>
      <c r="AG122" s="662">
        <f>INDEX('Калькулятор 24v'!$L$82:$BF$82,MATCH(AB122,'Калькулятор 24v'!$L$70:$BF$70,0))</f>
        <v>6144.5646599999991</v>
      </c>
      <c r="AH122" s="27">
        <v>74535.539031875611</v>
      </c>
      <c r="AI122" s="27">
        <v>21429.460077384618</v>
      </c>
      <c r="AJ122" s="20">
        <f t="shared" si="21"/>
        <v>95964.999109260229</v>
      </c>
      <c r="AK122" s="8" t="str">
        <f t="shared" si="27"/>
        <v>Wtherm</v>
      </c>
      <c r="AL122" s="9" t="s">
        <v>7</v>
      </c>
      <c r="AM122" s="25" t="s">
        <v>80</v>
      </c>
      <c r="AN122" s="9" t="s">
        <v>7</v>
      </c>
      <c r="AO122" s="9">
        <v>110</v>
      </c>
      <c r="AP122" s="9" t="s">
        <v>7</v>
      </c>
      <c r="AQ122" s="9">
        <v>340</v>
      </c>
      <c r="AR122" s="9" t="s">
        <v>7</v>
      </c>
      <c r="AS122" s="11">
        <v>1800</v>
      </c>
      <c r="AT122" s="9" t="s">
        <v>7</v>
      </c>
      <c r="AU122" s="9">
        <v>4</v>
      </c>
      <c r="AV122" s="23" t="s">
        <v>8</v>
      </c>
      <c r="AW122" s="680">
        <v>18.948558693118734</v>
      </c>
      <c r="AX122" s="662">
        <f>INDEX('Калькулятор 24v'!$L$88:$BF$88,MATCH(AS122,'Калькулятор 24v'!$L$70:$BF$70,0))</f>
        <v>7615.5087820451345</v>
      </c>
      <c r="AY122" s="27">
        <v>75401.880162968286</v>
      </c>
      <c r="AZ122" s="27">
        <v>21429.460077384618</v>
      </c>
      <c r="BA122" s="20">
        <f t="shared" si="22"/>
        <v>96831.340240352903</v>
      </c>
      <c r="BB122" s="8" t="str">
        <f t="shared" si="28"/>
        <v>Wtherm</v>
      </c>
      <c r="BC122" s="9" t="s">
        <v>7</v>
      </c>
      <c r="BD122" s="25" t="s">
        <v>80</v>
      </c>
      <c r="BE122" s="9" t="s">
        <v>7</v>
      </c>
      <c r="BF122" s="9">
        <v>140</v>
      </c>
      <c r="BG122" s="9" t="s">
        <v>7</v>
      </c>
      <c r="BH122" s="9">
        <v>340</v>
      </c>
      <c r="BI122" s="9" t="s">
        <v>7</v>
      </c>
      <c r="BJ122" s="11">
        <v>1800</v>
      </c>
      <c r="BK122" s="9" t="s">
        <v>7</v>
      </c>
      <c r="BL122" s="9">
        <v>8</v>
      </c>
      <c r="BM122" s="24" t="s">
        <v>12</v>
      </c>
      <c r="BN122" s="680">
        <v>23.513851378883626</v>
      </c>
      <c r="BO122" s="662">
        <f>INDEX('Калькулятор 24v'!$L$94:$BF$94,MATCH(BJ122,'Калькулятор 24v'!$L$70:$BF$70,0))</f>
        <v>10294.483853940003</v>
      </c>
      <c r="BP122" s="27">
        <v>92697.731289448682</v>
      </c>
      <c r="BQ122" s="27">
        <v>21429.460077384618</v>
      </c>
      <c r="BR122" s="20">
        <f t="shared" si="23"/>
        <v>114127.1913668333</v>
      </c>
      <c r="BS122" s="8" t="str">
        <f t="shared" si="29"/>
        <v>Wtherm</v>
      </c>
      <c r="BT122" s="9" t="s">
        <v>7</v>
      </c>
      <c r="BU122" s="25" t="s">
        <v>80</v>
      </c>
      <c r="BV122" s="9" t="s">
        <v>7</v>
      </c>
      <c r="BW122" s="9">
        <v>180</v>
      </c>
      <c r="BX122" s="9" t="s">
        <v>7</v>
      </c>
      <c r="BY122" s="9">
        <v>340</v>
      </c>
      <c r="BZ122" s="9" t="s">
        <v>7</v>
      </c>
      <c r="CA122" s="11">
        <v>1800</v>
      </c>
      <c r="CB122" s="9" t="s">
        <v>7</v>
      </c>
      <c r="CC122" s="9">
        <v>8</v>
      </c>
      <c r="CD122" s="24" t="s">
        <v>12</v>
      </c>
      <c r="CE122" s="680">
        <v>24.844063394883619</v>
      </c>
      <c r="CF122" s="662">
        <f>INDEX('Калькулятор 24v'!$L$106:$BF$106,MATCH(CA122,'Калькулятор 24v'!$L$70:$BF$70,0))</f>
        <v>11787.984102180004</v>
      </c>
      <c r="CG122" s="27">
        <v>94415.319801634061</v>
      </c>
      <c r="CH122" s="27">
        <v>21429.460077384618</v>
      </c>
      <c r="CI122" s="20">
        <f t="shared" si="24"/>
        <v>115844.77987901868</v>
      </c>
    </row>
    <row r="123" spans="2:87" ht="16.5" thickBot="1" x14ac:dyDescent="0.3">
      <c r="B123" s="846"/>
      <c r="C123" s="8" t="str">
        <f t="shared" si="25"/>
        <v>Wtherm</v>
      </c>
      <c r="D123" s="9" t="s">
        <v>7</v>
      </c>
      <c r="E123" s="25" t="s">
        <v>80</v>
      </c>
      <c r="F123" s="9" t="s">
        <v>7</v>
      </c>
      <c r="G123" s="9">
        <v>75</v>
      </c>
      <c r="H123" s="9" t="s">
        <v>7</v>
      </c>
      <c r="I123" s="9">
        <v>340</v>
      </c>
      <c r="J123" s="9" t="s">
        <v>7</v>
      </c>
      <c r="K123" s="11">
        <v>1850</v>
      </c>
      <c r="L123" s="9" t="s">
        <v>7</v>
      </c>
      <c r="M123" s="9">
        <v>4</v>
      </c>
      <c r="N123" s="23" t="s">
        <v>8</v>
      </c>
      <c r="O123" s="680">
        <v>18.200122324151636</v>
      </c>
      <c r="P123" s="662">
        <f>INDEX('Калькулятор 24v'!$L$76:$BF$76,MATCH(K123,'Калькулятор 24v'!$L$70:$BF$70,0))</f>
        <v>6341.2830000000022</v>
      </c>
      <c r="Q123" s="27">
        <v>75716.692341927235</v>
      </c>
      <c r="R123" s="27">
        <v>21954.939570589744</v>
      </c>
      <c r="S123" s="20">
        <f t="shared" si="20"/>
        <v>97671.631912516983</v>
      </c>
      <c r="T123" s="8" t="str">
        <f t="shared" si="26"/>
        <v>Wtherm</v>
      </c>
      <c r="U123" s="9" t="s">
        <v>7</v>
      </c>
      <c r="V123" s="25" t="s">
        <v>80</v>
      </c>
      <c r="W123" s="9" t="s">
        <v>7</v>
      </c>
      <c r="X123" s="9">
        <v>90</v>
      </c>
      <c r="Y123" s="9" t="s">
        <v>7</v>
      </c>
      <c r="Z123" s="9">
        <v>340</v>
      </c>
      <c r="AA123" s="9" t="s">
        <v>7</v>
      </c>
      <c r="AB123" s="11">
        <v>1850</v>
      </c>
      <c r="AC123" s="9" t="s">
        <v>7</v>
      </c>
      <c r="AD123" s="9">
        <v>4</v>
      </c>
      <c r="AE123" s="23" t="s">
        <v>8</v>
      </c>
      <c r="AF123" s="680">
        <v>18.708466030151637</v>
      </c>
      <c r="AG123" s="662">
        <f>INDEX('Калькулятор 24v'!$L$82:$BF$82,MATCH(AB123,'Калькулятор 24v'!$L$70:$BF$70,0))</f>
        <v>6356.4461999999994</v>
      </c>
      <c r="AH123" s="27">
        <v>76355.735630609255</v>
      </c>
      <c r="AI123" s="27">
        <v>21954.939570589744</v>
      </c>
      <c r="AJ123" s="20">
        <f t="shared" si="21"/>
        <v>98310.675201199003</v>
      </c>
      <c r="AK123" s="8" t="str">
        <f t="shared" si="27"/>
        <v>Wtherm</v>
      </c>
      <c r="AL123" s="9" t="s">
        <v>7</v>
      </c>
      <c r="AM123" s="25" t="s">
        <v>80</v>
      </c>
      <c r="AN123" s="9" t="s">
        <v>7</v>
      </c>
      <c r="AO123" s="9">
        <v>110</v>
      </c>
      <c r="AP123" s="9" t="s">
        <v>7</v>
      </c>
      <c r="AQ123" s="9">
        <v>340</v>
      </c>
      <c r="AR123" s="9" t="s">
        <v>7</v>
      </c>
      <c r="AS123" s="11">
        <v>1850</v>
      </c>
      <c r="AT123" s="9" t="s">
        <v>7</v>
      </c>
      <c r="AU123" s="9">
        <v>4</v>
      </c>
      <c r="AV123" s="23" t="s">
        <v>8</v>
      </c>
      <c r="AW123" s="680">
        <v>19.386257638151633</v>
      </c>
      <c r="AX123" s="662">
        <f>INDEX('Калькулятор 24v'!$L$88:$BF$88,MATCH(AS123,'Калькулятор 24v'!$L$70:$BF$70,0))</f>
        <v>7878.1125331501398</v>
      </c>
      <c r="AY123" s="27">
        <v>77237.980848851934</v>
      </c>
      <c r="AZ123" s="27">
        <v>21954.939570589744</v>
      </c>
      <c r="BA123" s="20">
        <f t="shared" si="22"/>
        <v>99192.920419441682</v>
      </c>
      <c r="BB123" s="8" t="str">
        <f t="shared" si="28"/>
        <v>Wtherm</v>
      </c>
      <c r="BC123" s="9" t="s">
        <v>7</v>
      </c>
      <c r="BD123" s="25" t="s">
        <v>80</v>
      </c>
      <c r="BE123" s="9" t="s">
        <v>7</v>
      </c>
      <c r="BF123" s="9">
        <v>140</v>
      </c>
      <c r="BG123" s="9" t="s">
        <v>7</v>
      </c>
      <c r="BH123" s="9">
        <v>340</v>
      </c>
      <c r="BI123" s="9" t="s">
        <v>7</v>
      </c>
      <c r="BJ123" s="11">
        <v>1850</v>
      </c>
      <c r="BK123" s="9" t="s">
        <v>7</v>
      </c>
      <c r="BL123" s="9">
        <v>8</v>
      </c>
      <c r="BM123" s="24" t="s">
        <v>12</v>
      </c>
      <c r="BN123" s="680">
        <v>24.082319071067374</v>
      </c>
      <c r="BO123" s="662">
        <f>INDEX('Калькулятор 24v'!$L$94:$BF$94,MATCH(BJ123,'Калькулятор 24v'!$L$70:$BF$70,0))</f>
        <v>10649.466055800005</v>
      </c>
      <c r="BP123" s="27">
        <v>95055.866981850821</v>
      </c>
      <c r="BQ123" s="27">
        <v>21954.939570589744</v>
      </c>
      <c r="BR123" s="20">
        <f t="shared" si="23"/>
        <v>117010.80655244057</v>
      </c>
      <c r="BS123" s="8" t="str">
        <f t="shared" si="29"/>
        <v>Wtherm</v>
      </c>
      <c r="BT123" s="9" t="s">
        <v>7</v>
      </c>
      <c r="BU123" s="25" t="s">
        <v>80</v>
      </c>
      <c r="BV123" s="9" t="s">
        <v>7</v>
      </c>
      <c r="BW123" s="9">
        <v>180</v>
      </c>
      <c r="BX123" s="9" t="s">
        <v>7</v>
      </c>
      <c r="BY123" s="9">
        <v>340</v>
      </c>
      <c r="BZ123" s="9" t="s">
        <v>7</v>
      </c>
      <c r="CA123" s="11">
        <v>1850</v>
      </c>
      <c r="CB123" s="9" t="s">
        <v>7</v>
      </c>
      <c r="CC123" s="9">
        <v>8</v>
      </c>
      <c r="CD123" s="24" t="s">
        <v>12</v>
      </c>
      <c r="CE123" s="680">
        <v>25.437902287067374</v>
      </c>
      <c r="CF123" s="662">
        <f>INDEX('Калькулятор 24v'!$L$106:$BF$106,MATCH(CA123,'Калькулятор 24v'!$L$70:$BF$70,0))</f>
        <v>12194.466312600005</v>
      </c>
      <c r="CG123" s="27">
        <v>96805.263668336178</v>
      </c>
      <c r="CH123" s="27">
        <v>21954.939570589744</v>
      </c>
      <c r="CI123" s="20">
        <f t="shared" si="24"/>
        <v>118760.20323892593</v>
      </c>
    </row>
    <row r="124" spans="2:87" ht="16.5" thickBot="1" x14ac:dyDescent="0.3">
      <c r="B124" s="846"/>
      <c r="C124" s="8" t="str">
        <f t="shared" si="25"/>
        <v>Wtherm</v>
      </c>
      <c r="D124" s="9" t="s">
        <v>7</v>
      </c>
      <c r="E124" s="25" t="s">
        <v>80</v>
      </c>
      <c r="F124" s="9" t="s">
        <v>7</v>
      </c>
      <c r="G124" s="9">
        <v>75</v>
      </c>
      <c r="H124" s="9" t="s">
        <v>7</v>
      </c>
      <c r="I124" s="9">
        <v>340</v>
      </c>
      <c r="J124" s="9" t="s">
        <v>7</v>
      </c>
      <c r="K124" s="11">
        <v>1900</v>
      </c>
      <c r="L124" s="9" t="s">
        <v>7</v>
      </c>
      <c r="M124" s="9">
        <v>4</v>
      </c>
      <c r="N124" s="23" t="s">
        <v>8</v>
      </c>
      <c r="O124" s="680">
        <v>18.615621469184539</v>
      </c>
      <c r="P124" s="662">
        <f>INDEX('Калькулятор 24v'!$L$76:$BF$76,MATCH(K124,'Калькулятор 24v'!$L$70:$BF$70,0))</f>
        <v>6552.6591000000026</v>
      </c>
      <c r="Q124" s="27">
        <v>77491.83146620747</v>
      </c>
      <c r="R124" s="27">
        <v>22480.419063794874</v>
      </c>
      <c r="S124" s="20">
        <f t="shared" si="20"/>
        <v>99972.250530002348</v>
      </c>
      <c r="T124" s="8" t="str">
        <f t="shared" si="26"/>
        <v>Wtherm</v>
      </c>
      <c r="U124" s="9" t="s">
        <v>7</v>
      </c>
      <c r="V124" s="25" t="s">
        <v>80</v>
      </c>
      <c r="W124" s="9" t="s">
        <v>7</v>
      </c>
      <c r="X124" s="9">
        <v>90</v>
      </c>
      <c r="Y124" s="9" t="s">
        <v>7</v>
      </c>
      <c r="Z124" s="9">
        <v>340</v>
      </c>
      <c r="AA124" s="9" t="s">
        <v>7</v>
      </c>
      <c r="AB124" s="11">
        <v>1900</v>
      </c>
      <c r="AC124" s="9" t="s">
        <v>7</v>
      </c>
      <c r="AD124" s="9">
        <v>4</v>
      </c>
      <c r="AE124" s="23" t="s">
        <v>8</v>
      </c>
      <c r="AF124" s="680">
        <v>19.133479375184539</v>
      </c>
      <c r="AG124" s="662">
        <f>INDEX('Калькулятор 24v'!$L$82:$BF$82,MATCH(AB124,'Калькулятор 24v'!$L$70:$BF$70,0))</f>
        <v>6568.3277399999997</v>
      </c>
      <c r="AH124" s="27">
        <v>78142.802820251978</v>
      </c>
      <c r="AI124" s="27">
        <v>22480.419063794874</v>
      </c>
      <c r="AJ124" s="20">
        <f t="shared" si="21"/>
        <v>100623.22188404686</v>
      </c>
      <c r="AK124" s="8" t="str">
        <f t="shared" si="27"/>
        <v>Wtherm</v>
      </c>
      <c r="AL124" s="9" t="s">
        <v>7</v>
      </c>
      <c r="AM124" s="25" t="s">
        <v>80</v>
      </c>
      <c r="AN124" s="9" t="s">
        <v>7</v>
      </c>
      <c r="AO124" s="9">
        <v>110</v>
      </c>
      <c r="AP124" s="9" t="s">
        <v>7</v>
      </c>
      <c r="AQ124" s="9">
        <v>340</v>
      </c>
      <c r="AR124" s="9" t="s">
        <v>7</v>
      </c>
      <c r="AS124" s="11">
        <v>1900</v>
      </c>
      <c r="AT124" s="9" t="s">
        <v>7</v>
      </c>
      <c r="AU124" s="9">
        <v>4</v>
      </c>
      <c r="AV124" s="23" t="s">
        <v>8</v>
      </c>
      <c r="AW124" s="680">
        <v>19.82395658318454</v>
      </c>
      <c r="AX124" s="662">
        <f>INDEX('Калькулятор 24v'!$L$88:$BF$88,MATCH(AS124,'Калькулятор 24v'!$L$70:$BF$70,0))</f>
        <v>8140.7162842551434</v>
      </c>
      <c r="AY124" s="27">
        <v>79040.952125644661</v>
      </c>
      <c r="AZ124" s="27">
        <v>22480.419063794874</v>
      </c>
      <c r="BA124" s="20">
        <f t="shared" si="22"/>
        <v>101521.37118943954</v>
      </c>
      <c r="BB124" s="8" t="str">
        <f t="shared" si="28"/>
        <v>Wtherm</v>
      </c>
      <c r="BC124" s="9" t="s">
        <v>7</v>
      </c>
      <c r="BD124" s="25" t="s">
        <v>80</v>
      </c>
      <c r="BE124" s="9" t="s">
        <v>7</v>
      </c>
      <c r="BF124" s="9">
        <v>140</v>
      </c>
      <c r="BG124" s="9" t="s">
        <v>7</v>
      </c>
      <c r="BH124" s="9">
        <v>340</v>
      </c>
      <c r="BI124" s="9" t="s">
        <v>7</v>
      </c>
      <c r="BJ124" s="11">
        <v>1900</v>
      </c>
      <c r="BK124" s="9" t="s">
        <v>7</v>
      </c>
      <c r="BL124" s="9">
        <v>8</v>
      </c>
      <c r="BM124" s="24" t="s">
        <v>12</v>
      </c>
      <c r="BN124" s="680">
        <v>24.650786763251126</v>
      </c>
      <c r="BO124" s="662">
        <f>INDEX('Калькулятор 24v'!$L$94:$BF$94,MATCH(BJ124,'Калькулятор 24v'!$L$70:$BF$70,0))</f>
        <v>11004.448257660004</v>
      </c>
      <c r="BP124" s="27">
        <v>97380.873265162023</v>
      </c>
      <c r="BQ124" s="27">
        <v>22480.419063794874</v>
      </c>
      <c r="BR124" s="20">
        <f t="shared" si="23"/>
        <v>119861.2923289569</v>
      </c>
      <c r="BS124" s="8" t="str">
        <f t="shared" si="29"/>
        <v>Wtherm</v>
      </c>
      <c r="BT124" s="9" t="s">
        <v>7</v>
      </c>
      <c r="BU124" s="25" t="s">
        <v>80</v>
      </c>
      <c r="BV124" s="9" t="s">
        <v>7</v>
      </c>
      <c r="BW124" s="9">
        <v>180</v>
      </c>
      <c r="BX124" s="9" t="s">
        <v>7</v>
      </c>
      <c r="BY124" s="9">
        <v>340</v>
      </c>
      <c r="BZ124" s="9" t="s">
        <v>7</v>
      </c>
      <c r="CA124" s="11">
        <v>1900</v>
      </c>
      <c r="CB124" s="9" t="s">
        <v>7</v>
      </c>
      <c r="CC124" s="9">
        <v>8</v>
      </c>
      <c r="CD124" s="24" t="s">
        <v>12</v>
      </c>
      <c r="CE124" s="680">
        <v>26.031741179251128</v>
      </c>
      <c r="CF124" s="662">
        <f>INDEX('Калькулятор 24v'!$L$106:$BF$106,MATCH(CA124,'Калькулятор 24v'!$L$70:$BF$70,0))</f>
        <v>12600.948523020004</v>
      </c>
      <c r="CG124" s="27">
        <v>99162.078125947388</v>
      </c>
      <c r="CH124" s="27">
        <v>22480.419063794874</v>
      </c>
      <c r="CI124" s="20">
        <f t="shared" si="24"/>
        <v>121642.49718974227</v>
      </c>
    </row>
    <row r="125" spans="2:87" ht="16.5" thickBot="1" x14ac:dyDescent="0.3">
      <c r="B125" s="846"/>
      <c r="C125" s="8" t="str">
        <f t="shared" si="25"/>
        <v>Wtherm</v>
      </c>
      <c r="D125" s="9" t="s">
        <v>7</v>
      </c>
      <c r="E125" s="25" t="s">
        <v>80</v>
      </c>
      <c r="F125" s="9" t="s">
        <v>7</v>
      </c>
      <c r="G125" s="9">
        <v>75</v>
      </c>
      <c r="H125" s="9" t="s">
        <v>7</v>
      </c>
      <c r="I125" s="9">
        <v>340</v>
      </c>
      <c r="J125" s="9" t="s">
        <v>7</v>
      </c>
      <c r="K125" s="11">
        <v>1950</v>
      </c>
      <c r="L125" s="9" t="s">
        <v>7</v>
      </c>
      <c r="M125" s="9">
        <v>4</v>
      </c>
      <c r="N125" s="23" t="s">
        <v>8</v>
      </c>
      <c r="O125" s="680">
        <v>19.062228614217442</v>
      </c>
      <c r="P125" s="662">
        <f>INDEX('Калькулятор 24v'!$L$76:$BF$76,MATCH(K125,'Калькулятор 24v'!$L$70:$BF$70,0))</f>
        <v>6764.035200000003</v>
      </c>
      <c r="Q125" s="27">
        <v>79233.841181396783</v>
      </c>
      <c r="R125" s="27">
        <v>23235.898557</v>
      </c>
      <c r="S125" s="20">
        <f t="shared" si="20"/>
        <v>102469.73973839678</v>
      </c>
      <c r="T125" s="8" t="str">
        <f t="shared" si="26"/>
        <v>Wtherm</v>
      </c>
      <c r="U125" s="9" t="s">
        <v>7</v>
      </c>
      <c r="V125" s="25" t="s">
        <v>80</v>
      </c>
      <c r="W125" s="9" t="s">
        <v>7</v>
      </c>
      <c r="X125" s="9">
        <v>90</v>
      </c>
      <c r="Y125" s="9" t="s">
        <v>7</v>
      </c>
      <c r="Z125" s="9">
        <v>340</v>
      </c>
      <c r="AA125" s="9" t="s">
        <v>7</v>
      </c>
      <c r="AB125" s="11">
        <v>1950</v>
      </c>
      <c r="AC125" s="9" t="s">
        <v>7</v>
      </c>
      <c r="AD125" s="9">
        <v>4</v>
      </c>
      <c r="AE125" s="23" t="s">
        <v>8</v>
      </c>
      <c r="AF125" s="680">
        <v>19.58960072021744</v>
      </c>
      <c r="AG125" s="662">
        <f>INDEX('Калькулятор 24v'!$L$82:$BF$82,MATCH(AB125,'Калькулятор 24v'!$L$70:$BF$70,0))</f>
        <v>6780.20928</v>
      </c>
      <c r="AH125" s="27">
        <v>79896.740600803809</v>
      </c>
      <c r="AI125" s="27">
        <v>23235.898557</v>
      </c>
      <c r="AJ125" s="20">
        <f t="shared" si="21"/>
        <v>103132.63915780382</v>
      </c>
      <c r="AK125" s="8" t="str">
        <f t="shared" si="27"/>
        <v>Wtherm</v>
      </c>
      <c r="AL125" s="9" t="s">
        <v>7</v>
      </c>
      <c r="AM125" s="25" t="s">
        <v>80</v>
      </c>
      <c r="AN125" s="9" t="s">
        <v>7</v>
      </c>
      <c r="AO125" s="9">
        <v>110</v>
      </c>
      <c r="AP125" s="9" t="s">
        <v>7</v>
      </c>
      <c r="AQ125" s="9">
        <v>340</v>
      </c>
      <c r="AR125" s="9" t="s">
        <v>7</v>
      </c>
      <c r="AS125" s="11">
        <v>1950</v>
      </c>
      <c r="AT125" s="9" t="s">
        <v>7</v>
      </c>
      <c r="AU125" s="9">
        <v>4</v>
      </c>
      <c r="AV125" s="23" t="s">
        <v>8</v>
      </c>
      <c r="AW125" s="680">
        <v>20.292763528217439</v>
      </c>
      <c r="AX125" s="662">
        <f>INDEX('Калькулятор 24v'!$L$88:$BF$88,MATCH(AS125,'Калькулятор 24v'!$L$70:$BF$70,0))</f>
        <v>8403.3200353601496</v>
      </c>
      <c r="AY125" s="27">
        <v>80810.79399334648</v>
      </c>
      <c r="AZ125" s="27">
        <v>23235.898557</v>
      </c>
      <c r="BA125" s="20">
        <f t="shared" si="22"/>
        <v>104046.69255034649</v>
      </c>
      <c r="BB125" s="8" t="str">
        <f t="shared" si="28"/>
        <v>Wtherm</v>
      </c>
      <c r="BC125" s="9" t="s">
        <v>7</v>
      </c>
      <c r="BD125" s="25" t="s">
        <v>80</v>
      </c>
      <c r="BE125" s="9" t="s">
        <v>7</v>
      </c>
      <c r="BF125" s="9">
        <v>140</v>
      </c>
      <c r="BG125" s="9" t="s">
        <v>7</v>
      </c>
      <c r="BH125" s="9">
        <v>340</v>
      </c>
      <c r="BI125" s="9" t="s">
        <v>7</v>
      </c>
      <c r="BJ125" s="11">
        <v>1950</v>
      </c>
      <c r="BK125" s="9" t="s">
        <v>7</v>
      </c>
      <c r="BL125" s="9">
        <v>8</v>
      </c>
      <c r="BM125" s="24" t="s">
        <v>12</v>
      </c>
      <c r="BN125" s="680">
        <v>25.250362455434882</v>
      </c>
      <c r="BO125" s="662">
        <f>INDEX('Калькулятор 24v'!$L$94:$BF$94,MATCH(BJ125,'Калькулятор 24v'!$L$70:$BF$70,0))</f>
        <v>11359.430459520005</v>
      </c>
      <c r="BP125" s="27">
        <v>99672.750139382319</v>
      </c>
      <c r="BQ125" s="27">
        <v>23235.898557</v>
      </c>
      <c r="BR125" s="20">
        <f t="shared" si="23"/>
        <v>122908.64869638233</v>
      </c>
      <c r="BS125" s="8" t="str">
        <f t="shared" si="29"/>
        <v>Wtherm</v>
      </c>
      <c r="BT125" s="9" t="s">
        <v>7</v>
      </c>
      <c r="BU125" s="25" t="s">
        <v>80</v>
      </c>
      <c r="BV125" s="9" t="s">
        <v>7</v>
      </c>
      <c r="BW125" s="9">
        <v>180</v>
      </c>
      <c r="BX125" s="9" t="s">
        <v>7</v>
      </c>
      <c r="BY125" s="9">
        <v>340</v>
      </c>
      <c r="BZ125" s="9" t="s">
        <v>7</v>
      </c>
      <c r="CA125" s="11">
        <v>1950</v>
      </c>
      <c r="CB125" s="9" t="s">
        <v>7</v>
      </c>
      <c r="CC125" s="9">
        <v>8</v>
      </c>
      <c r="CD125" s="24" t="s">
        <v>12</v>
      </c>
      <c r="CE125" s="680">
        <v>26.656688071434878</v>
      </c>
      <c r="CF125" s="662">
        <f>INDEX('Калькулятор 24v'!$L$106:$BF$106,MATCH(CA125,'Калькулятор 24v'!$L$70:$BF$70,0))</f>
        <v>13007.430733440005</v>
      </c>
      <c r="CG125" s="27">
        <v>101485.76317446769</v>
      </c>
      <c r="CH125" s="27">
        <v>23235.898557</v>
      </c>
      <c r="CI125" s="20">
        <f t="shared" si="24"/>
        <v>124721.6617314677</v>
      </c>
    </row>
    <row r="126" spans="2:87" ht="16.5" thickBot="1" x14ac:dyDescent="0.3">
      <c r="B126" s="846"/>
      <c r="C126" s="8" t="str">
        <f t="shared" si="25"/>
        <v>Wtherm</v>
      </c>
      <c r="D126" s="9" t="s">
        <v>7</v>
      </c>
      <c r="E126" s="25" t="s">
        <v>80</v>
      </c>
      <c r="F126" s="9" t="s">
        <v>7</v>
      </c>
      <c r="G126" s="9">
        <v>75</v>
      </c>
      <c r="H126" s="9" t="s">
        <v>7</v>
      </c>
      <c r="I126" s="9">
        <v>340</v>
      </c>
      <c r="J126" s="9" t="s">
        <v>7</v>
      </c>
      <c r="K126" s="11">
        <v>2000</v>
      </c>
      <c r="L126" s="9" t="s">
        <v>7</v>
      </c>
      <c r="M126" s="9">
        <v>4</v>
      </c>
      <c r="N126" s="23" t="s">
        <v>8</v>
      </c>
      <c r="O126" s="680">
        <v>20.022631756250345</v>
      </c>
      <c r="P126" s="662">
        <f>INDEX('Калькулятор 24v'!$L$76:$BF$76,MATCH(K126,'Калькулятор 24v'!$L$70:$BF$70,0))</f>
        <v>6975.4113000000016</v>
      </c>
      <c r="Q126" s="27">
        <v>80974.248967495194</v>
      </c>
      <c r="R126" s="27">
        <v>23761.378050205134</v>
      </c>
      <c r="S126" s="20">
        <f t="shared" si="20"/>
        <v>104735.62701770033</v>
      </c>
      <c r="T126" s="8" t="str">
        <f t="shared" si="26"/>
        <v>Wtherm</v>
      </c>
      <c r="U126" s="9" t="s">
        <v>7</v>
      </c>
      <c r="V126" s="25" t="s">
        <v>80</v>
      </c>
      <c r="W126" s="9" t="s">
        <v>7</v>
      </c>
      <c r="X126" s="9">
        <v>90</v>
      </c>
      <c r="Y126" s="9" t="s">
        <v>7</v>
      </c>
      <c r="Z126" s="9">
        <v>340</v>
      </c>
      <c r="AA126" s="9" t="s">
        <v>7</v>
      </c>
      <c r="AB126" s="11">
        <v>2000</v>
      </c>
      <c r="AC126" s="9" t="s">
        <v>7</v>
      </c>
      <c r="AD126" s="9">
        <v>4</v>
      </c>
      <c r="AE126" s="23" t="s">
        <v>8</v>
      </c>
      <c r="AF126" s="680">
        <v>20.559518062250341</v>
      </c>
      <c r="AG126" s="662">
        <f>INDEX('Калькулятор 24v'!$L$82:$BF$82,MATCH(AB126,'Калькулятор 24v'!$L$70:$BF$70,0))</f>
        <v>6992.0908199999994</v>
      </c>
      <c r="AH126" s="27">
        <v>81649.436632264697</v>
      </c>
      <c r="AI126" s="27">
        <v>23761.378050205134</v>
      </c>
      <c r="AJ126" s="20">
        <f t="shared" si="21"/>
        <v>105410.81468246983</v>
      </c>
      <c r="AK126" s="8" t="str">
        <f t="shared" si="27"/>
        <v>Wtherm</v>
      </c>
      <c r="AL126" s="9" t="s">
        <v>7</v>
      </c>
      <c r="AM126" s="25" t="s">
        <v>80</v>
      </c>
      <c r="AN126" s="9" t="s">
        <v>7</v>
      </c>
      <c r="AO126" s="9">
        <v>110</v>
      </c>
      <c r="AP126" s="9" t="s">
        <v>7</v>
      </c>
      <c r="AQ126" s="9">
        <v>340</v>
      </c>
      <c r="AR126" s="9" t="s">
        <v>7</v>
      </c>
      <c r="AS126" s="11">
        <v>2000</v>
      </c>
      <c r="AT126" s="9" t="s">
        <v>7</v>
      </c>
      <c r="AU126" s="9">
        <v>4</v>
      </c>
      <c r="AV126" s="23" t="s">
        <v>8</v>
      </c>
      <c r="AW126" s="680">
        <v>21.275366470250336</v>
      </c>
      <c r="AX126" s="662">
        <f>INDEX('Калькулятор 24v'!$L$88:$BF$88,MATCH(AS126,'Калькулятор 24v'!$L$70:$BF$70,0))</f>
        <v>8665.9237864651514</v>
      </c>
      <c r="AY126" s="27">
        <v>82579.874351957376</v>
      </c>
      <c r="AZ126" s="27">
        <v>23761.378050205134</v>
      </c>
      <c r="BA126" s="20">
        <f t="shared" si="22"/>
        <v>106341.25240216251</v>
      </c>
      <c r="BB126" s="8" t="str">
        <f t="shared" si="28"/>
        <v>Wtherm</v>
      </c>
      <c r="BC126" s="9" t="s">
        <v>7</v>
      </c>
      <c r="BD126" s="25" t="s">
        <v>80</v>
      </c>
      <c r="BE126" s="9" t="s">
        <v>7</v>
      </c>
      <c r="BF126" s="9">
        <v>140</v>
      </c>
      <c r="BG126" s="9" t="s">
        <v>7</v>
      </c>
      <c r="BH126" s="9">
        <v>340</v>
      </c>
      <c r="BI126" s="9" t="s">
        <v>7</v>
      </c>
      <c r="BJ126" s="11">
        <v>2000</v>
      </c>
      <c r="BK126" s="9" t="s">
        <v>7</v>
      </c>
      <c r="BL126" s="9">
        <v>8</v>
      </c>
      <c r="BM126" s="24" t="s">
        <v>12</v>
      </c>
      <c r="BN126" s="680">
        <v>26.363734144618629</v>
      </c>
      <c r="BO126" s="662">
        <f>INDEX('Калькулятор 24v'!$L$94:$BF$94,MATCH(BJ126,'Калькулятор 24v'!$L$70:$BF$70,0))</f>
        <v>11714.412661380004</v>
      </c>
      <c r="BP126" s="27">
        <v>101964.58586451171</v>
      </c>
      <c r="BQ126" s="27">
        <v>23761.378050205134</v>
      </c>
      <c r="BR126" s="20">
        <f t="shared" si="23"/>
        <v>125725.96391471685</v>
      </c>
      <c r="BS126" s="8" t="str">
        <f t="shared" si="29"/>
        <v>Wtherm</v>
      </c>
      <c r="BT126" s="9" t="s">
        <v>7</v>
      </c>
      <c r="BU126" s="25" t="s">
        <v>80</v>
      </c>
      <c r="BV126" s="9" t="s">
        <v>7</v>
      </c>
      <c r="BW126" s="9">
        <v>180</v>
      </c>
      <c r="BX126" s="9" t="s">
        <v>7</v>
      </c>
      <c r="BY126" s="9">
        <v>340</v>
      </c>
      <c r="BZ126" s="9" t="s">
        <v>7</v>
      </c>
      <c r="CA126" s="11">
        <v>2000</v>
      </c>
      <c r="CB126" s="9" t="s">
        <v>7</v>
      </c>
      <c r="CC126" s="9">
        <v>8</v>
      </c>
      <c r="CD126" s="24" t="s">
        <v>12</v>
      </c>
      <c r="CE126" s="680">
        <v>27.795430960618631</v>
      </c>
      <c r="CF126" s="662">
        <f>INDEX('Калькулятор 24v'!$L$106:$BF$106,MATCH(CA126,'Калькулятор 24v'!$L$70:$BF$70,0))</f>
        <v>13413.912943860003</v>
      </c>
      <c r="CG126" s="27">
        <v>103810.36755389707</v>
      </c>
      <c r="CH126" s="27">
        <v>23761.378050205134</v>
      </c>
      <c r="CI126" s="20">
        <f t="shared" si="24"/>
        <v>127571.74560410221</v>
      </c>
    </row>
    <row r="127" spans="2:87" ht="16.5" thickBot="1" x14ac:dyDescent="0.3">
      <c r="B127" s="846"/>
      <c r="C127" s="8" t="str">
        <f t="shared" si="25"/>
        <v>Wtherm</v>
      </c>
      <c r="D127" s="9" t="s">
        <v>7</v>
      </c>
      <c r="E127" s="25" t="s">
        <v>80</v>
      </c>
      <c r="F127" s="9" t="s">
        <v>7</v>
      </c>
      <c r="G127" s="9">
        <v>75</v>
      </c>
      <c r="H127" s="9" t="s">
        <v>7</v>
      </c>
      <c r="I127" s="9">
        <v>340</v>
      </c>
      <c r="J127" s="9" t="s">
        <v>7</v>
      </c>
      <c r="K127" s="11">
        <v>2050</v>
      </c>
      <c r="L127" s="9" t="s">
        <v>7</v>
      </c>
      <c r="M127" s="9">
        <v>4</v>
      </c>
      <c r="N127" s="23" t="s">
        <v>8</v>
      </c>
      <c r="O127" s="680">
        <v>20.438130901283245</v>
      </c>
      <c r="P127" s="662">
        <f>INDEX('Калькулятор 24v'!$L$76:$BF$76,MATCH(K127,'Калькулятор 24v'!$L$70:$BF$70,0))</f>
        <v>7186.7874000000029</v>
      </c>
      <c r="Q127" s="27">
        <v>82776.40561981051</v>
      </c>
      <c r="R127" s="27">
        <v>24286.857543410264</v>
      </c>
      <c r="S127" s="20">
        <f t="shared" si="20"/>
        <v>107063.26316322078</v>
      </c>
      <c r="T127" s="8" t="str">
        <f t="shared" si="26"/>
        <v>Wtherm</v>
      </c>
      <c r="U127" s="9" t="s">
        <v>7</v>
      </c>
      <c r="V127" s="25" t="s">
        <v>80</v>
      </c>
      <c r="W127" s="9" t="s">
        <v>7</v>
      </c>
      <c r="X127" s="9">
        <v>90</v>
      </c>
      <c r="Y127" s="9" t="s">
        <v>7</v>
      </c>
      <c r="Z127" s="9">
        <v>340</v>
      </c>
      <c r="AA127" s="9" t="s">
        <v>7</v>
      </c>
      <c r="AB127" s="11">
        <v>2050</v>
      </c>
      <c r="AC127" s="9" t="s">
        <v>7</v>
      </c>
      <c r="AD127" s="9">
        <v>4</v>
      </c>
      <c r="AE127" s="23" t="s">
        <v>8</v>
      </c>
      <c r="AF127" s="680">
        <v>20.984531407283246</v>
      </c>
      <c r="AG127" s="662">
        <f>INDEX('Калькулятор 24v'!$L$82:$BF$82,MATCH(AB127,'Калькулятор 24v'!$L$70:$BF$70,0))</f>
        <v>7203.9723599999998</v>
      </c>
      <c r="AH127" s="27">
        <v>83463.521349942515</v>
      </c>
      <c r="AI127" s="27">
        <v>24286.857543410264</v>
      </c>
      <c r="AJ127" s="20">
        <f t="shared" si="21"/>
        <v>107750.37889335278</v>
      </c>
      <c r="AK127" s="8" t="str">
        <f t="shared" si="27"/>
        <v>Wtherm</v>
      </c>
      <c r="AL127" s="9" t="s">
        <v>7</v>
      </c>
      <c r="AM127" s="25" t="s">
        <v>80</v>
      </c>
      <c r="AN127" s="9" t="s">
        <v>7</v>
      </c>
      <c r="AO127" s="9">
        <v>110</v>
      </c>
      <c r="AP127" s="9" t="s">
        <v>7</v>
      </c>
      <c r="AQ127" s="9">
        <v>340</v>
      </c>
      <c r="AR127" s="9" t="s">
        <v>7</v>
      </c>
      <c r="AS127" s="11">
        <v>2050</v>
      </c>
      <c r="AT127" s="9" t="s">
        <v>7</v>
      </c>
      <c r="AU127" s="9">
        <v>4</v>
      </c>
      <c r="AV127" s="23" t="s">
        <v>8</v>
      </c>
      <c r="AW127" s="680">
        <v>21.713065415283243</v>
      </c>
      <c r="AX127" s="662">
        <f>INDEX('Калькулятор 24v'!$L$88:$BF$88,MATCH(AS127,'Калькулятор 24v'!$L$70:$BF$70,0))</f>
        <v>8928.5275375701567</v>
      </c>
      <c r="AY127" s="27">
        <v>84409.863156785199</v>
      </c>
      <c r="AZ127" s="27">
        <v>24286.857543410264</v>
      </c>
      <c r="BA127" s="20">
        <f t="shared" si="22"/>
        <v>108696.72070019547</v>
      </c>
      <c r="BB127" s="8" t="str">
        <f t="shared" si="28"/>
        <v>Wtherm</v>
      </c>
      <c r="BC127" s="9" t="s">
        <v>7</v>
      </c>
      <c r="BD127" s="25" t="s">
        <v>80</v>
      </c>
      <c r="BE127" s="9" t="s">
        <v>7</v>
      </c>
      <c r="BF127" s="9">
        <v>140</v>
      </c>
      <c r="BG127" s="9" t="s">
        <v>7</v>
      </c>
      <c r="BH127" s="9">
        <v>340</v>
      </c>
      <c r="BI127" s="9" t="s">
        <v>7</v>
      </c>
      <c r="BJ127" s="11">
        <v>2050</v>
      </c>
      <c r="BK127" s="9" t="s">
        <v>7</v>
      </c>
      <c r="BL127" s="9">
        <v>8</v>
      </c>
      <c r="BM127" s="24" t="s">
        <v>12</v>
      </c>
      <c r="BN127" s="680">
        <v>26.932201836802381</v>
      </c>
      <c r="BO127" s="662">
        <f>INDEX('Калькулятор 24v'!$L$94:$BF$94,MATCH(BJ127,'Калькулятор 24v'!$L$70:$BF$70,0))</f>
        <v>12069.394863240004</v>
      </c>
      <c r="BP127" s="27">
        <v>104316.60967585801</v>
      </c>
      <c r="BQ127" s="27">
        <v>24286.857543410264</v>
      </c>
      <c r="BR127" s="20">
        <f t="shared" si="23"/>
        <v>128603.46721926828</v>
      </c>
      <c r="BS127" s="8" t="str">
        <f t="shared" si="29"/>
        <v>Wtherm</v>
      </c>
      <c r="BT127" s="9" t="s">
        <v>7</v>
      </c>
      <c r="BU127" s="25" t="s">
        <v>80</v>
      </c>
      <c r="BV127" s="9" t="s">
        <v>7</v>
      </c>
      <c r="BW127" s="9">
        <v>180</v>
      </c>
      <c r="BX127" s="9" t="s">
        <v>7</v>
      </c>
      <c r="BY127" s="9">
        <v>340</v>
      </c>
      <c r="BZ127" s="9" t="s">
        <v>7</v>
      </c>
      <c r="CA127" s="11">
        <v>2050</v>
      </c>
      <c r="CB127" s="9" t="s">
        <v>7</v>
      </c>
      <c r="CC127" s="9">
        <v>8</v>
      </c>
      <c r="CD127" s="24" t="s">
        <v>12</v>
      </c>
      <c r="CE127" s="680">
        <v>28.389269852802386</v>
      </c>
      <c r="CF127" s="662">
        <f>INDEX('Калькулятор 24v'!$L$106:$BF$106,MATCH(CA127,'Калькулятор 24v'!$L$70:$BF$70,0))</f>
        <v>13820.395154280006</v>
      </c>
      <c r="CG127" s="27">
        <v>106194.19953954338</v>
      </c>
      <c r="CH127" s="27">
        <v>24286.857543410264</v>
      </c>
      <c r="CI127" s="20">
        <f t="shared" si="24"/>
        <v>130481.05708295364</v>
      </c>
    </row>
    <row r="128" spans="2:87" ht="16.5" thickBot="1" x14ac:dyDescent="0.3">
      <c r="B128" s="846"/>
      <c r="C128" s="8" t="str">
        <f t="shared" si="25"/>
        <v>Wtherm</v>
      </c>
      <c r="D128" s="12" t="s">
        <v>7</v>
      </c>
      <c r="E128" s="25" t="s">
        <v>80</v>
      </c>
      <c r="F128" s="12" t="s">
        <v>7</v>
      </c>
      <c r="G128" s="9">
        <v>75</v>
      </c>
      <c r="H128" s="12" t="s">
        <v>7</v>
      </c>
      <c r="I128" s="9">
        <v>340</v>
      </c>
      <c r="J128" s="12" t="s">
        <v>7</v>
      </c>
      <c r="K128" s="11">
        <v>2100</v>
      </c>
      <c r="L128" s="12" t="s">
        <v>7</v>
      </c>
      <c r="M128" s="9">
        <v>4</v>
      </c>
      <c r="N128" s="23" t="s">
        <v>8</v>
      </c>
      <c r="O128" s="680">
        <v>20.884738046316144</v>
      </c>
      <c r="P128" s="662">
        <f>INDEX('Калькулятор 24v'!$L$76:$BF$76,MATCH(K128,'Калькулятор 24v'!$L$70:$BF$70,0))</f>
        <v>7398.1635000000024</v>
      </c>
      <c r="Q128" s="27">
        <v>84419.027107727088</v>
      </c>
      <c r="R128" s="27">
        <v>25042.33703661539</v>
      </c>
      <c r="S128" s="20">
        <f t="shared" si="20"/>
        <v>109461.36414434249</v>
      </c>
      <c r="T128" s="8" t="str">
        <f t="shared" si="26"/>
        <v>Wtherm</v>
      </c>
      <c r="U128" s="12" t="s">
        <v>7</v>
      </c>
      <c r="V128" s="25" t="s">
        <v>80</v>
      </c>
      <c r="W128" s="12" t="s">
        <v>7</v>
      </c>
      <c r="X128" s="9">
        <v>90</v>
      </c>
      <c r="Y128" s="12" t="s">
        <v>7</v>
      </c>
      <c r="Z128" s="9">
        <v>340</v>
      </c>
      <c r="AA128" s="12" t="s">
        <v>7</v>
      </c>
      <c r="AB128" s="11">
        <v>2100</v>
      </c>
      <c r="AC128" s="12" t="s">
        <v>7</v>
      </c>
      <c r="AD128" s="9">
        <v>4</v>
      </c>
      <c r="AE128" s="23" t="s">
        <v>8</v>
      </c>
      <c r="AF128" s="680">
        <v>21.440652752316147</v>
      </c>
      <c r="AG128" s="662">
        <f>INDEX('Калькулятор 24v'!$L$82:$BF$82,MATCH(AB128,'Калькулятор 24v'!$L$70:$BF$70,0))</f>
        <v>7415.8539000000001</v>
      </c>
      <c r="AH128" s="27">
        <v>85118.070903221596</v>
      </c>
      <c r="AI128" s="27">
        <v>25042.33703661539</v>
      </c>
      <c r="AJ128" s="20">
        <f t="shared" si="21"/>
        <v>110160.40793983699</v>
      </c>
      <c r="AK128" s="8" t="str">
        <f t="shared" si="27"/>
        <v>Wtherm</v>
      </c>
      <c r="AL128" s="12" t="s">
        <v>7</v>
      </c>
      <c r="AM128" s="25" t="s">
        <v>80</v>
      </c>
      <c r="AN128" s="12" t="s">
        <v>7</v>
      </c>
      <c r="AO128" s="9">
        <v>110</v>
      </c>
      <c r="AP128" s="12" t="s">
        <v>7</v>
      </c>
      <c r="AQ128" s="9">
        <v>340</v>
      </c>
      <c r="AR128" s="12" t="s">
        <v>7</v>
      </c>
      <c r="AS128" s="11">
        <v>2100</v>
      </c>
      <c r="AT128" s="12" t="s">
        <v>7</v>
      </c>
      <c r="AU128" s="9">
        <v>4</v>
      </c>
      <c r="AV128" s="23" t="s">
        <v>8</v>
      </c>
      <c r="AW128" s="680">
        <v>22.181872360316145</v>
      </c>
      <c r="AX128" s="662">
        <f>INDEX('Калькулятор 24v'!$L$88:$BF$88,MATCH(AS128,'Калькулятор 24v'!$L$70:$BF$70,0))</f>
        <v>9191.1312886751621</v>
      </c>
      <c r="AY128" s="27">
        <v>86080.316797214284</v>
      </c>
      <c r="AZ128" s="27">
        <v>25042.33703661539</v>
      </c>
      <c r="BA128" s="20">
        <f t="shared" si="22"/>
        <v>111122.65383382968</v>
      </c>
      <c r="BB128" s="8" t="str">
        <f t="shared" si="28"/>
        <v>Wtherm</v>
      </c>
      <c r="BC128" s="12" t="s">
        <v>7</v>
      </c>
      <c r="BD128" s="25" t="s">
        <v>80</v>
      </c>
      <c r="BE128" s="12" t="s">
        <v>7</v>
      </c>
      <c r="BF128" s="9">
        <v>140</v>
      </c>
      <c r="BG128" s="12" t="s">
        <v>7</v>
      </c>
      <c r="BH128" s="9">
        <v>340</v>
      </c>
      <c r="BI128" s="12" t="s">
        <v>7</v>
      </c>
      <c r="BJ128" s="11">
        <v>2100</v>
      </c>
      <c r="BK128" s="12" t="s">
        <v>7</v>
      </c>
      <c r="BL128" s="9">
        <v>8</v>
      </c>
      <c r="BM128" s="24" t="s">
        <v>12</v>
      </c>
      <c r="BN128" s="680">
        <v>27.531777528986133</v>
      </c>
      <c r="BO128" s="662">
        <f>INDEX('Калькулятор 24v'!$L$94:$BF$94,MATCH(BJ128,'Калькулятор 24v'!$L$70:$BF$70,0))</f>
        <v>12424.377065100003</v>
      </c>
      <c r="BP128" s="27">
        <v>106509.09832280558</v>
      </c>
      <c r="BQ128" s="27">
        <v>25042.33703661539</v>
      </c>
      <c r="BR128" s="20">
        <f t="shared" si="23"/>
        <v>131551.43535942098</v>
      </c>
      <c r="BS128" s="8" t="str">
        <f t="shared" si="29"/>
        <v>Wtherm</v>
      </c>
      <c r="BT128" s="12" t="s">
        <v>7</v>
      </c>
      <c r="BU128" s="25" t="s">
        <v>80</v>
      </c>
      <c r="BV128" s="12" t="s">
        <v>7</v>
      </c>
      <c r="BW128" s="9">
        <v>180</v>
      </c>
      <c r="BX128" s="12" t="s">
        <v>7</v>
      </c>
      <c r="BY128" s="9">
        <v>340</v>
      </c>
      <c r="BZ128" s="12" t="s">
        <v>7</v>
      </c>
      <c r="CA128" s="11">
        <v>2100</v>
      </c>
      <c r="CB128" s="12" t="s">
        <v>7</v>
      </c>
      <c r="CC128" s="9">
        <v>8</v>
      </c>
      <c r="CD128" s="24" t="s">
        <v>12</v>
      </c>
      <c r="CE128" s="680">
        <v>29.014216744986136</v>
      </c>
      <c r="CF128" s="662">
        <f>INDEX('Калькулятор 24v'!$L$106:$BF$106,MATCH(CA128,'Калькулятор 24v'!$L$70:$BF$70,0))</f>
        <v>14226.877364700005</v>
      </c>
      <c r="CG128" s="27">
        <v>108418.49636079094</v>
      </c>
      <c r="CH128" s="27">
        <v>25042.33703661539</v>
      </c>
      <c r="CI128" s="20">
        <f t="shared" si="24"/>
        <v>133460.83339740633</v>
      </c>
    </row>
    <row r="129" spans="2:87" ht="16.5" thickBot="1" x14ac:dyDescent="0.3">
      <c r="B129" s="846"/>
      <c r="C129" s="8" t="str">
        <f t="shared" si="25"/>
        <v>Wtherm</v>
      </c>
      <c r="D129" s="9" t="s">
        <v>7</v>
      </c>
      <c r="E129" s="25" t="s">
        <v>80</v>
      </c>
      <c r="F129" s="9" t="s">
        <v>7</v>
      </c>
      <c r="G129" s="9">
        <v>75</v>
      </c>
      <c r="H129" s="9" t="s">
        <v>7</v>
      </c>
      <c r="I129" s="9">
        <v>340</v>
      </c>
      <c r="J129" s="9" t="s">
        <v>7</v>
      </c>
      <c r="K129" s="11">
        <v>2150</v>
      </c>
      <c r="L129" s="9" t="s">
        <v>7</v>
      </c>
      <c r="M129" s="9">
        <v>4</v>
      </c>
      <c r="N129" s="23" t="s">
        <v>8</v>
      </c>
      <c r="O129" s="680">
        <v>21.300237191349048</v>
      </c>
      <c r="P129" s="662">
        <f>INDEX('Калькулятор 24v'!$L$76:$BF$76,MATCH(K129,'Калькулятор 24v'!$L$70:$BF$70,0))</f>
        <v>7609.5396000000028</v>
      </c>
      <c r="Q129" s="27">
        <v>86028.519186552789</v>
      </c>
      <c r="R129" s="27">
        <v>25567.81652982052</v>
      </c>
      <c r="S129" s="20">
        <f t="shared" si="20"/>
        <v>111596.33571637332</v>
      </c>
      <c r="T129" s="8" t="str">
        <f t="shared" si="26"/>
        <v>Wtherm</v>
      </c>
      <c r="U129" s="9" t="s">
        <v>7</v>
      </c>
      <c r="V129" s="25" t="s">
        <v>80</v>
      </c>
      <c r="W129" s="9" t="s">
        <v>7</v>
      </c>
      <c r="X129" s="9">
        <v>90</v>
      </c>
      <c r="Y129" s="9" t="s">
        <v>7</v>
      </c>
      <c r="Z129" s="9">
        <v>340</v>
      </c>
      <c r="AA129" s="9" t="s">
        <v>7</v>
      </c>
      <c r="AB129" s="11">
        <v>2150</v>
      </c>
      <c r="AC129" s="9" t="s">
        <v>7</v>
      </c>
      <c r="AD129" s="9">
        <v>4</v>
      </c>
      <c r="AE129" s="23" t="s">
        <v>8</v>
      </c>
      <c r="AF129" s="680">
        <v>21.865666097349049</v>
      </c>
      <c r="AG129" s="662">
        <f>INDEX('Калькулятор 24v'!$L$82:$BF$82,MATCH(AB129,'Калькулятор 24v'!$L$70:$BF$70,0))</f>
        <v>7627.7354399999986</v>
      </c>
      <c r="AH129" s="27">
        <v>86739.4910474098</v>
      </c>
      <c r="AI129" s="27">
        <v>25567.81652982052</v>
      </c>
      <c r="AJ129" s="20">
        <f t="shared" si="21"/>
        <v>112307.30757723033</v>
      </c>
      <c r="AK129" s="8" t="str">
        <f t="shared" si="27"/>
        <v>Wtherm</v>
      </c>
      <c r="AL129" s="9" t="s">
        <v>7</v>
      </c>
      <c r="AM129" s="25" t="s">
        <v>80</v>
      </c>
      <c r="AN129" s="9" t="s">
        <v>7</v>
      </c>
      <c r="AO129" s="9">
        <v>110</v>
      </c>
      <c r="AP129" s="9" t="s">
        <v>7</v>
      </c>
      <c r="AQ129" s="9">
        <v>340</v>
      </c>
      <c r="AR129" s="9" t="s">
        <v>7</v>
      </c>
      <c r="AS129" s="11">
        <v>2150</v>
      </c>
      <c r="AT129" s="9" t="s">
        <v>7</v>
      </c>
      <c r="AU129" s="9">
        <v>4</v>
      </c>
      <c r="AV129" s="23" t="s">
        <v>8</v>
      </c>
      <c r="AW129" s="680">
        <v>22.619571305349048</v>
      </c>
      <c r="AX129" s="662">
        <f>INDEX('Калькулятор 24v'!$L$88:$BF$88,MATCH(AS129,'Калькулятор 24v'!$L$70:$BF$70,0))</f>
        <v>9453.7350397801674</v>
      </c>
      <c r="AY129" s="27">
        <v>87717.641028552491</v>
      </c>
      <c r="AZ129" s="27">
        <v>25567.81652982052</v>
      </c>
      <c r="BA129" s="20">
        <f t="shared" si="22"/>
        <v>113285.45755837302</v>
      </c>
      <c r="BB129" s="8" t="str">
        <f t="shared" si="28"/>
        <v>Wtherm</v>
      </c>
      <c r="BC129" s="9" t="s">
        <v>7</v>
      </c>
      <c r="BD129" s="25" t="s">
        <v>80</v>
      </c>
      <c r="BE129" s="9" t="s">
        <v>7</v>
      </c>
      <c r="BF129" s="9">
        <v>140</v>
      </c>
      <c r="BG129" s="9" t="s">
        <v>7</v>
      </c>
      <c r="BH129" s="9">
        <v>340</v>
      </c>
      <c r="BI129" s="9" t="s">
        <v>7</v>
      </c>
      <c r="BJ129" s="11">
        <v>2150</v>
      </c>
      <c r="BK129" s="9" t="s">
        <v>7</v>
      </c>
      <c r="BL129" s="9">
        <v>8</v>
      </c>
      <c r="BM129" s="24" t="s">
        <v>12</v>
      </c>
      <c r="BN129" s="680">
        <v>28.100245221169889</v>
      </c>
      <c r="BO129" s="662">
        <f>INDEX('Калькулятор 24v'!$L$94:$BF$94,MATCH(BJ129,'Калькулятор 24v'!$L$70:$BF$70,0))</f>
        <v>12779.359266960004</v>
      </c>
      <c r="BP129" s="27">
        <v>108668.45756066227</v>
      </c>
      <c r="BQ129" s="27">
        <v>25567.81652982052</v>
      </c>
      <c r="BR129" s="20">
        <f t="shared" si="23"/>
        <v>134236.2740904828</v>
      </c>
      <c r="BS129" s="8" t="str">
        <f t="shared" si="29"/>
        <v>Wtherm</v>
      </c>
      <c r="BT129" s="9" t="s">
        <v>7</v>
      </c>
      <c r="BU129" s="25" t="s">
        <v>80</v>
      </c>
      <c r="BV129" s="9" t="s">
        <v>7</v>
      </c>
      <c r="BW129" s="9">
        <v>180</v>
      </c>
      <c r="BX129" s="9" t="s">
        <v>7</v>
      </c>
      <c r="BY129" s="9">
        <v>340</v>
      </c>
      <c r="BZ129" s="9" t="s">
        <v>7</v>
      </c>
      <c r="CA129" s="11">
        <v>2150</v>
      </c>
      <c r="CB129" s="9" t="s">
        <v>7</v>
      </c>
      <c r="CC129" s="9">
        <v>8</v>
      </c>
      <c r="CD129" s="24" t="s">
        <v>12</v>
      </c>
      <c r="CE129" s="680">
        <v>29.608055637169894</v>
      </c>
      <c r="CF129" s="662">
        <f>INDEX('Калькулятор 24v'!$L$106:$BF$106,MATCH(CA129,'Калькулятор 24v'!$L$70:$BF$70,0))</f>
        <v>14633.359575120005</v>
      </c>
      <c r="CG129" s="27">
        <v>110609.66377294765</v>
      </c>
      <c r="CH129" s="27">
        <v>25567.81652982052</v>
      </c>
      <c r="CI129" s="20">
        <f t="shared" si="24"/>
        <v>136177.48030276818</v>
      </c>
    </row>
    <row r="130" spans="2:87" ht="16.5" thickBot="1" x14ac:dyDescent="0.3">
      <c r="B130" s="846"/>
      <c r="C130" s="8" t="str">
        <f t="shared" si="25"/>
        <v>Wtherm</v>
      </c>
      <c r="D130" s="9" t="s">
        <v>7</v>
      </c>
      <c r="E130" s="25" t="s">
        <v>80</v>
      </c>
      <c r="F130" s="9" t="s">
        <v>7</v>
      </c>
      <c r="G130" s="9">
        <v>75</v>
      </c>
      <c r="H130" s="9" t="s">
        <v>7</v>
      </c>
      <c r="I130" s="9">
        <v>340</v>
      </c>
      <c r="J130" s="9" t="s">
        <v>7</v>
      </c>
      <c r="K130" s="11">
        <v>2200</v>
      </c>
      <c r="L130" s="9" t="s">
        <v>7</v>
      </c>
      <c r="M130" s="9">
        <v>4</v>
      </c>
      <c r="N130" s="23" t="s">
        <v>8</v>
      </c>
      <c r="O130" s="680">
        <v>22.111613221741951</v>
      </c>
      <c r="P130" s="662">
        <f>INDEX('Калькулятор 24v'!$L$76:$BF$76,MATCH(K130,'Калькулятор 24v'!$L$70:$BF$70,0))</f>
        <v>7820.9157000000032</v>
      </c>
      <c r="Q130" s="27">
        <v>87698.161620835221</v>
      </c>
      <c r="R130" s="27">
        <v>26093.296023025647</v>
      </c>
      <c r="S130" s="20">
        <f t="shared" si="20"/>
        <v>113791.45764386086</v>
      </c>
      <c r="T130" s="8" t="str">
        <f t="shared" si="26"/>
        <v>Wtherm</v>
      </c>
      <c r="U130" s="9" t="s">
        <v>7</v>
      </c>
      <c r="V130" s="25" t="s">
        <v>80</v>
      </c>
      <c r="W130" s="9" t="s">
        <v>7</v>
      </c>
      <c r="X130" s="9">
        <v>90</v>
      </c>
      <c r="Y130" s="9" t="s">
        <v>7</v>
      </c>
      <c r="Z130" s="9">
        <v>340</v>
      </c>
      <c r="AA130" s="9" t="s">
        <v>7</v>
      </c>
      <c r="AB130" s="11">
        <v>2200</v>
      </c>
      <c r="AC130" s="9" t="s">
        <v>7</v>
      </c>
      <c r="AD130" s="9">
        <v>4</v>
      </c>
      <c r="AE130" s="23" t="s">
        <v>8</v>
      </c>
      <c r="AF130" s="680">
        <v>22.74877919574195</v>
      </c>
      <c r="AG130" s="662">
        <f>INDEX('Калькулятор 24v'!$L$82:$BF$82,MATCH(AB130,'Калькулятор 24v'!$L$70:$BF$70,0))</f>
        <v>7839.6169799999989</v>
      </c>
      <c r="AH130" s="27">
        <v>88499.071094525483</v>
      </c>
      <c r="AI130" s="27">
        <v>26093.296023025647</v>
      </c>
      <c r="AJ130" s="20">
        <f t="shared" si="21"/>
        <v>114592.36711755113</v>
      </c>
      <c r="AK130" s="8" t="str">
        <f t="shared" si="27"/>
        <v>Wtherm</v>
      </c>
      <c r="AL130" s="9" t="s">
        <v>7</v>
      </c>
      <c r="AM130" s="25" t="s">
        <v>80</v>
      </c>
      <c r="AN130" s="9" t="s">
        <v>7</v>
      </c>
      <c r="AO130" s="9">
        <v>110</v>
      </c>
      <c r="AP130" s="9" t="s">
        <v>7</v>
      </c>
      <c r="AQ130" s="9">
        <v>340</v>
      </c>
      <c r="AR130" s="9" t="s">
        <v>7</v>
      </c>
      <c r="AS130" s="11">
        <v>2200</v>
      </c>
      <c r="AT130" s="9" t="s">
        <v>7</v>
      </c>
      <c r="AU130" s="9">
        <v>4</v>
      </c>
      <c r="AV130" s="23" t="s">
        <v>8</v>
      </c>
      <c r="AW130" s="680">
        <v>23.59833382774195</v>
      </c>
      <c r="AX130" s="662">
        <f>INDEX('Калькулятор 24v'!$L$88:$BF$88,MATCH(AS130,'Калькулятор 24v'!$L$70:$BF$70,0))</f>
        <v>9716.3387908851728</v>
      </c>
      <c r="AY130" s="27">
        <v>89597.137892779167</v>
      </c>
      <c r="AZ130" s="27">
        <v>26093.296023025647</v>
      </c>
      <c r="BA130" s="20">
        <f t="shared" si="22"/>
        <v>115690.43391580481</v>
      </c>
      <c r="BB130" s="8" t="str">
        <f t="shared" si="28"/>
        <v>Wtherm</v>
      </c>
      <c r="BC130" s="9" t="s">
        <v>7</v>
      </c>
      <c r="BD130" s="25" t="s">
        <v>80</v>
      </c>
      <c r="BE130" s="9" t="s">
        <v>7</v>
      </c>
      <c r="BF130" s="9">
        <v>140</v>
      </c>
      <c r="BG130" s="9" t="s">
        <v>7</v>
      </c>
      <c r="BH130" s="9">
        <v>340</v>
      </c>
      <c r="BI130" s="9" t="s">
        <v>7</v>
      </c>
      <c r="BJ130" s="11">
        <v>2200</v>
      </c>
      <c r="BK130" s="9" t="s">
        <v>7</v>
      </c>
      <c r="BL130" s="9">
        <v>8</v>
      </c>
      <c r="BM130" s="24" t="s">
        <v>12</v>
      </c>
      <c r="BN130" s="680">
        <v>29.334222226713646</v>
      </c>
      <c r="BO130" s="662">
        <f>INDEX('Калькулятор 24v'!$L$94:$BF$94,MATCH(BJ130,'Калькулятор 24v'!$L$70:$BF$70,0))</f>
        <v>13134.341468820006</v>
      </c>
      <c r="BP130" s="27">
        <v>111226.00852634892</v>
      </c>
      <c r="BQ130" s="27">
        <v>26093.296023025647</v>
      </c>
      <c r="BR130" s="20">
        <f t="shared" si="23"/>
        <v>137319.30454937456</v>
      </c>
      <c r="BS130" s="8" t="str">
        <f t="shared" si="29"/>
        <v>Wtherm</v>
      </c>
      <c r="BT130" s="9" t="s">
        <v>7</v>
      </c>
      <c r="BU130" s="25" t="s">
        <v>80</v>
      </c>
      <c r="BV130" s="9" t="s">
        <v>7</v>
      </c>
      <c r="BW130" s="9">
        <v>180</v>
      </c>
      <c r="BX130" s="9" t="s">
        <v>7</v>
      </c>
      <c r="BY130" s="9">
        <v>340</v>
      </c>
      <c r="BZ130" s="9" t="s">
        <v>7</v>
      </c>
      <c r="CA130" s="11">
        <v>2200</v>
      </c>
      <c r="CB130" s="9" t="s">
        <v>7</v>
      </c>
      <c r="CC130" s="9">
        <v>8</v>
      </c>
      <c r="CD130" s="24" t="s">
        <v>12</v>
      </c>
      <c r="CE130" s="680">
        <v>31.033331490713646</v>
      </c>
      <c r="CF130" s="662">
        <f>INDEX('Калькулятор 24v'!$L$106:$BF$106,MATCH(CA130,'Калькулятор 24v'!$L$70:$BF$70,0))</f>
        <v>15039.841785540006</v>
      </c>
      <c r="CG130" s="27">
        <v>113437.2358728563</v>
      </c>
      <c r="CH130" s="27">
        <v>26093.296023025647</v>
      </c>
      <c r="CI130" s="20">
        <f t="shared" si="24"/>
        <v>139530.53189588196</v>
      </c>
    </row>
    <row r="131" spans="2:87" ht="16.5" thickBot="1" x14ac:dyDescent="0.3">
      <c r="B131" s="846"/>
      <c r="C131" s="8" t="str">
        <f t="shared" si="25"/>
        <v>Wtherm</v>
      </c>
      <c r="D131" s="9" t="s">
        <v>7</v>
      </c>
      <c r="E131" s="25" t="s">
        <v>80</v>
      </c>
      <c r="F131" s="9" t="s">
        <v>7</v>
      </c>
      <c r="G131" s="9">
        <v>75</v>
      </c>
      <c r="H131" s="9" t="s">
        <v>7</v>
      </c>
      <c r="I131" s="9">
        <v>340</v>
      </c>
      <c r="J131" s="9" t="s">
        <v>7</v>
      </c>
      <c r="K131" s="11">
        <v>2250</v>
      </c>
      <c r="L131" s="9" t="s">
        <v>7</v>
      </c>
      <c r="M131" s="9">
        <v>4</v>
      </c>
      <c r="N131" s="23" t="s">
        <v>8</v>
      </c>
      <c r="O131" s="680">
        <v>22.527112366774851</v>
      </c>
      <c r="P131" s="662">
        <f>INDEX('Калькулятор 24v'!$L$76:$BF$76,MATCH(K131,'Калькулятор 24v'!$L$70:$BF$70,0))</f>
        <v>8032.2918000000027</v>
      </c>
      <c r="Q131" s="27">
        <v>88919.515433574546</v>
      </c>
      <c r="R131" s="27">
        <v>26618.775516230773</v>
      </c>
      <c r="S131" s="20">
        <f t="shared" si="20"/>
        <v>115538.29094980532</v>
      </c>
      <c r="T131" s="8" t="str">
        <f t="shared" si="26"/>
        <v>Wtherm</v>
      </c>
      <c r="U131" s="9" t="s">
        <v>7</v>
      </c>
      <c r="V131" s="25" t="s">
        <v>80</v>
      </c>
      <c r="W131" s="9" t="s">
        <v>7</v>
      </c>
      <c r="X131" s="9">
        <v>90</v>
      </c>
      <c r="Y131" s="9" t="s">
        <v>7</v>
      </c>
      <c r="Z131" s="9">
        <v>340</v>
      </c>
      <c r="AA131" s="9" t="s">
        <v>7</v>
      </c>
      <c r="AB131" s="11">
        <v>2250</v>
      </c>
      <c r="AC131" s="9" t="s">
        <v>7</v>
      </c>
      <c r="AD131" s="9">
        <v>4</v>
      </c>
      <c r="AE131" s="23" t="s">
        <v>8</v>
      </c>
      <c r="AF131" s="680">
        <v>23.173792540774851</v>
      </c>
      <c r="AG131" s="662">
        <f>INDEX('Калькулятор 24v'!$L$82:$BF$82,MATCH(AB131,'Калькулятор 24v'!$L$70:$BF$70,0))</f>
        <v>8051.4985199999983</v>
      </c>
      <c r="AH131" s="27">
        <v>89732.352972627297</v>
      </c>
      <c r="AI131" s="27">
        <v>26618.775516230773</v>
      </c>
      <c r="AJ131" s="20">
        <f t="shared" si="21"/>
        <v>116351.12848885807</v>
      </c>
      <c r="AK131" s="8" t="str">
        <f t="shared" si="27"/>
        <v>Wtherm</v>
      </c>
      <c r="AL131" s="9" t="s">
        <v>7</v>
      </c>
      <c r="AM131" s="25" t="s">
        <v>80</v>
      </c>
      <c r="AN131" s="9" t="s">
        <v>7</v>
      </c>
      <c r="AO131" s="9">
        <v>110</v>
      </c>
      <c r="AP131" s="9" t="s">
        <v>7</v>
      </c>
      <c r="AQ131" s="9">
        <v>340</v>
      </c>
      <c r="AR131" s="9" t="s">
        <v>7</v>
      </c>
      <c r="AS131" s="11">
        <v>2250</v>
      </c>
      <c r="AT131" s="9" t="s">
        <v>7</v>
      </c>
      <c r="AU131" s="9">
        <v>4</v>
      </c>
      <c r="AV131" s="23" t="s">
        <v>8</v>
      </c>
      <c r="AW131" s="680">
        <v>24.036032772774849</v>
      </c>
      <c r="AX131" s="662">
        <f>INDEX('Калькулятор 24v'!$L$88:$BF$88,MATCH(AS131,'Калькулятор 24v'!$L$70:$BF$70,0))</f>
        <v>9978.9425419901763</v>
      </c>
      <c r="AY131" s="27">
        <v>90846.323858030984</v>
      </c>
      <c r="AZ131" s="27">
        <v>26618.775516230773</v>
      </c>
      <c r="BA131" s="20">
        <f t="shared" si="22"/>
        <v>117465.09937426176</v>
      </c>
      <c r="BB131" s="8" t="str">
        <f t="shared" si="28"/>
        <v>Wtherm</v>
      </c>
      <c r="BC131" s="9" t="s">
        <v>7</v>
      </c>
      <c r="BD131" s="25" t="s">
        <v>80</v>
      </c>
      <c r="BE131" s="9" t="s">
        <v>7</v>
      </c>
      <c r="BF131" s="9">
        <v>140</v>
      </c>
      <c r="BG131" s="9" t="s">
        <v>7</v>
      </c>
      <c r="BH131" s="9">
        <v>340</v>
      </c>
      <c r="BI131" s="9" t="s">
        <v>7</v>
      </c>
      <c r="BJ131" s="11">
        <v>2250</v>
      </c>
      <c r="BK131" s="9" t="s">
        <v>7</v>
      </c>
      <c r="BL131" s="9">
        <v>8</v>
      </c>
      <c r="BM131" s="24" t="s">
        <v>12</v>
      </c>
      <c r="BN131" s="680">
        <v>29.902689918897394</v>
      </c>
      <c r="BO131" s="662">
        <f>INDEX('Калькулятор 24v'!$L$94:$BF$94,MATCH(BJ131,'Калькулятор 24v'!$L$70:$BF$70,0))</f>
        <v>13489.323670680005</v>
      </c>
      <c r="BP131" s="27">
        <v>112997.22949811922</v>
      </c>
      <c r="BQ131" s="27">
        <v>26618.775516230773</v>
      </c>
      <c r="BR131" s="20">
        <f t="shared" si="23"/>
        <v>139616.00501435</v>
      </c>
      <c r="BS131" s="8" t="str">
        <f t="shared" si="29"/>
        <v>Wtherm</v>
      </c>
      <c r="BT131" s="9" t="s">
        <v>7</v>
      </c>
      <c r="BU131" s="25" t="s">
        <v>80</v>
      </c>
      <c r="BV131" s="9" t="s">
        <v>7</v>
      </c>
      <c r="BW131" s="9">
        <v>180</v>
      </c>
      <c r="BX131" s="9" t="s">
        <v>7</v>
      </c>
      <c r="BY131" s="9">
        <v>340</v>
      </c>
      <c r="BZ131" s="9" t="s">
        <v>7</v>
      </c>
      <c r="CA131" s="11">
        <v>2250</v>
      </c>
      <c r="CB131" s="9" t="s">
        <v>7</v>
      </c>
      <c r="CC131" s="9">
        <v>8</v>
      </c>
      <c r="CD131" s="24" t="s">
        <v>12</v>
      </c>
      <c r="CE131" s="680">
        <v>31.627170382897397</v>
      </c>
      <c r="CF131" s="662">
        <f>INDEX('Калькулятор 24v'!$L$106:$BF$106,MATCH(CA131,'Калькулятор 24v'!$L$70:$BF$70,0))</f>
        <v>15446.323995960005</v>
      </c>
      <c r="CG131" s="27">
        <v>115240.2650189266</v>
      </c>
      <c r="CH131" s="27">
        <v>26618.775516230773</v>
      </c>
      <c r="CI131" s="20">
        <f t="shared" si="24"/>
        <v>141859.04053515737</v>
      </c>
    </row>
    <row r="132" spans="2:87" ht="16.5" thickBot="1" x14ac:dyDescent="0.3">
      <c r="B132" s="846"/>
      <c r="C132" s="8" t="str">
        <f t="shared" si="25"/>
        <v>Wtherm</v>
      </c>
      <c r="D132" s="9" t="s">
        <v>7</v>
      </c>
      <c r="E132" s="25" t="s">
        <v>80</v>
      </c>
      <c r="F132" s="9" t="s">
        <v>7</v>
      </c>
      <c r="G132" s="9">
        <v>75</v>
      </c>
      <c r="H132" s="9" t="s">
        <v>7</v>
      </c>
      <c r="I132" s="9">
        <v>340</v>
      </c>
      <c r="J132" s="9" t="s">
        <v>7</v>
      </c>
      <c r="K132" s="11">
        <v>2300</v>
      </c>
      <c r="L132" s="9" t="s">
        <v>7</v>
      </c>
      <c r="M132" s="9">
        <v>4</v>
      </c>
      <c r="N132" s="23" t="s">
        <v>8</v>
      </c>
      <c r="O132" s="680">
        <v>22.973719511807751</v>
      </c>
      <c r="P132" s="662">
        <f>INDEX('Калькулятор 24v'!$L$76:$BF$76,MATCH(K132,'Калькулятор 24v'!$L$70:$BF$70,0))</f>
        <v>8243.6679000000022</v>
      </c>
      <c r="Q132" s="27">
        <v>90140.869246313872</v>
      </c>
      <c r="R132" s="27">
        <v>27374.255009435899</v>
      </c>
      <c r="S132" s="20">
        <f t="shared" si="20"/>
        <v>117515.12425574978</v>
      </c>
      <c r="T132" s="8" t="str">
        <f t="shared" si="26"/>
        <v>Wtherm</v>
      </c>
      <c r="U132" s="9" t="s">
        <v>7</v>
      </c>
      <c r="V132" s="25" t="s">
        <v>80</v>
      </c>
      <c r="W132" s="9" t="s">
        <v>7</v>
      </c>
      <c r="X132" s="9">
        <v>90</v>
      </c>
      <c r="Y132" s="9" t="s">
        <v>7</v>
      </c>
      <c r="Z132" s="9">
        <v>340</v>
      </c>
      <c r="AA132" s="9" t="s">
        <v>7</v>
      </c>
      <c r="AB132" s="11">
        <v>2300</v>
      </c>
      <c r="AC132" s="9" t="s">
        <v>7</v>
      </c>
      <c r="AD132" s="9">
        <v>4</v>
      </c>
      <c r="AE132" s="23" t="s">
        <v>8</v>
      </c>
      <c r="AF132" s="680">
        <v>23.629913885807756</v>
      </c>
      <c r="AG132" s="662">
        <f>INDEX('Калькулятор 24v'!$L$82:$BF$82,MATCH(AB132,'Калькулятор 24v'!$L$70:$BF$70,0))</f>
        <v>8263.3800599999995</v>
      </c>
      <c r="AH132" s="27">
        <v>90965.63485072914</v>
      </c>
      <c r="AI132" s="27">
        <v>27374.255009435899</v>
      </c>
      <c r="AJ132" s="20">
        <f t="shared" si="21"/>
        <v>118339.88986016504</v>
      </c>
      <c r="AK132" s="8" t="str">
        <f t="shared" si="27"/>
        <v>Wtherm</v>
      </c>
      <c r="AL132" s="9" t="s">
        <v>7</v>
      </c>
      <c r="AM132" s="25" t="s">
        <v>80</v>
      </c>
      <c r="AN132" s="9" t="s">
        <v>7</v>
      </c>
      <c r="AO132" s="9">
        <v>110</v>
      </c>
      <c r="AP132" s="9" t="s">
        <v>7</v>
      </c>
      <c r="AQ132" s="9">
        <v>340</v>
      </c>
      <c r="AR132" s="9" t="s">
        <v>7</v>
      </c>
      <c r="AS132" s="11">
        <v>2300</v>
      </c>
      <c r="AT132" s="9" t="s">
        <v>7</v>
      </c>
      <c r="AU132" s="9">
        <v>4</v>
      </c>
      <c r="AV132" s="23" t="s">
        <v>8</v>
      </c>
      <c r="AW132" s="680">
        <v>24.504839717807755</v>
      </c>
      <c r="AX132" s="662">
        <f>INDEX('Калькулятор 24v'!$L$88:$BF$88,MATCH(AS132,'Калькулятор 24v'!$L$70:$BF$70,0))</f>
        <v>10241.54629309518</v>
      </c>
      <c r="AY132" s="27">
        <v>92095.509823282817</v>
      </c>
      <c r="AZ132" s="27">
        <v>27374.255009435899</v>
      </c>
      <c r="BA132" s="20">
        <f t="shared" si="22"/>
        <v>119469.76483271872</v>
      </c>
      <c r="BB132" s="8" t="str">
        <f t="shared" si="28"/>
        <v>Wtherm</v>
      </c>
      <c r="BC132" s="9" t="s">
        <v>7</v>
      </c>
      <c r="BD132" s="25" t="s">
        <v>80</v>
      </c>
      <c r="BE132" s="9" t="s">
        <v>7</v>
      </c>
      <c r="BF132" s="9">
        <v>140</v>
      </c>
      <c r="BG132" s="9" t="s">
        <v>7</v>
      </c>
      <c r="BH132" s="9">
        <v>340</v>
      </c>
      <c r="BI132" s="9" t="s">
        <v>7</v>
      </c>
      <c r="BJ132" s="11">
        <v>2300</v>
      </c>
      <c r="BK132" s="9" t="s">
        <v>7</v>
      </c>
      <c r="BL132" s="9">
        <v>8</v>
      </c>
      <c r="BM132" s="24" t="s">
        <v>12</v>
      </c>
      <c r="BN132" s="680">
        <v>30.50226561108115</v>
      </c>
      <c r="BO132" s="662">
        <f>INDEX('Калькулятор 24v'!$L$94:$BF$94,MATCH(BJ132,'Калькулятор 24v'!$L$70:$BF$70,0))</f>
        <v>13844.305872540004</v>
      </c>
      <c r="BP132" s="27">
        <v>114768.45046988953</v>
      </c>
      <c r="BQ132" s="27">
        <v>27374.255009435899</v>
      </c>
      <c r="BR132" s="20">
        <f t="shared" si="23"/>
        <v>142142.70547932544</v>
      </c>
      <c r="BS132" s="8" t="str">
        <f t="shared" si="29"/>
        <v>Wtherm</v>
      </c>
      <c r="BT132" s="9" t="s">
        <v>7</v>
      </c>
      <c r="BU132" s="25" t="s">
        <v>80</v>
      </c>
      <c r="BV132" s="9" t="s">
        <v>7</v>
      </c>
      <c r="BW132" s="9">
        <v>180</v>
      </c>
      <c r="BX132" s="9" t="s">
        <v>7</v>
      </c>
      <c r="BY132" s="9">
        <v>340</v>
      </c>
      <c r="BZ132" s="9" t="s">
        <v>7</v>
      </c>
      <c r="CA132" s="11">
        <v>2300</v>
      </c>
      <c r="CB132" s="9" t="s">
        <v>7</v>
      </c>
      <c r="CC132" s="9">
        <v>8</v>
      </c>
      <c r="CD132" s="24" t="s">
        <v>12</v>
      </c>
      <c r="CE132" s="680">
        <v>32.252117275081154</v>
      </c>
      <c r="CF132" s="662">
        <f>INDEX('Калькулятор 24v'!$L$106:$BF$106,MATCH(CA132,'Калькулятор 24v'!$L$70:$BF$70,0))</f>
        <v>15852.806206380006</v>
      </c>
      <c r="CG132" s="27">
        <v>117043.29416499691</v>
      </c>
      <c r="CH132" s="27">
        <v>27374.255009435899</v>
      </c>
      <c r="CI132" s="20">
        <f t="shared" si="24"/>
        <v>144417.54917443282</v>
      </c>
    </row>
    <row r="133" spans="2:87" ht="16.5" thickBot="1" x14ac:dyDescent="0.3">
      <c r="B133" s="846"/>
      <c r="C133" s="8" t="str">
        <f t="shared" si="25"/>
        <v>Wtherm</v>
      </c>
      <c r="D133" s="9" t="s">
        <v>7</v>
      </c>
      <c r="E133" s="25" t="s">
        <v>80</v>
      </c>
      <c r="F133" s="9" t="s">
        <v>7</v>
      </c>
      <c r="G133" s="9">
        <v>75</v>
      </c>
      <c r="H133" s="9" t="s">
        <v>7</v>
      </c>
      <c r="I133" s="9">
        <v>340</v>
      </c>
      <c r="J133" s="9" t="s">
        <v>7</v>
      </c>
      <c r="K133" s="11">
        <v>2350</v>
      </c>
      <c r="L133" s="9" t="s">
        <v>7</v>
      </c>
      <c r="M133" s="9">
        <v>4</v>
      </c>
      <c r="N133" s="23" t="s">
        <v>8</v>
      </c>
      <c r="O133" s="680">
        <v>23.389218656840654</v>
      </c>
      <c r="P133" s="662">
        <f>INDEX('Калькулятор 24v'!$L$76:$BF$76,MATCH(K133,'Калькулятор 24v'!$L$70:$BF$70,0))</f>
        <v>8455.0440000000035</v>
      </c>
      <c r="Q133" s="27">
        <v>91362.223059053184</v>
      </c>
      <c r="R133" s="27">
        <v>27899.734502641037</v>
      </c>
      <c r="S133" s="20">
        <f t="shared" si="20"/>
        <v>119261.95756169422</v>
      </c>
      <c r="T133" s="8" t="str">
        <f t="shared" si="26"/>
        <v>Wtherm</v>
      </c>
      <c r="U133" s="9" t="s">
        <v>7</v>
      </c>
      <c r="V133" s="25" t="s">
        <v>80</v>
      </c>
      <c r="W133" s="9" t="s">
        <v>7</v>
      </c>
      <c r="X133" s="9">
        <v>90</v>
      </c>
      <c r="Y133" s="9" t="s">
        <v>7</v>
      </c>
      <c r="Z133" s="9">
        <v>340</v>
      </c>
      <c r="AA133" s="9" t="s">
        <v>7</v>
      </c>
      <c r="AB133" s="11">
        <v>2350</v>
      </c>
      <c r="AC133" s="9" t="s">
        <v>7</v>
      </c>
      <c r="AD133" s="9">
        <v>4</v>
      </c>
      <c r="AE133" s="23" t="s">
        <v>8</v>
      </c>
      <c r="AF133" s="680">
        <v>24.054927230840654</v>
      </c>
      <c r="AG133" s="662">
        <f>INDEX('Калькулятор 24v'!$L$82:$BF$82,MATCH(AB133,'Калькулятор 24v'!$L$70:$BF$70,0))</f>
        <v>8475.2615999999998</v>
      </c>
      <c r="AH133" s="27">
        <v>92198.91672883094</v>
      </c>
      <c r="AI133" s="27">
        <v>27899.734502641037</v>
      </c>
      <c r="AJ133" s="20">
        <f t="shared" si="21"/>
        <v>120098.65123147197</v>
      </c>
      <c r="AK133" s="8" t="str">
        <f t="shared" si="27"/>
        <v>Wtherm</v>
      </c>
      <c r="AL133" s="9" t="s">
        <v>7</v>
      </c>
      <c r="AM133" s="25" t="s">
        <v>80</v>
      </c>
      <c r="AN133" s="9" t="s">
        <v>7</v>
      </c>
      <c r="AO133" s="9">
        <v>110</v>
      </c>
      <c r="AP133" s="9" t="s">
        <v>7</v>
      </c>
      <c r="AQ133" s="9">
        <v>340</v>
      </c>
      <c r="AR133" s="9" t="s">
        <v>7</v>
      </c>
      <c r="AS133" s="11">
        <v>2350</v>
      </c>
      <c r="AT133" s="9" t="s">
        <v>7</v>
      </c>
      <c r="AU133" s="9">
        <v>4</v>
      </c>
      <c r="AV133" s="23" t="s">
        <v>8</v>
      </c>
      <c r="AW133" s="680">
        <v>24.942538662840654</v>
      </c>
      <c r="AX133" s="662">
        <f>INDEX('Калькулятор 24v'!$L$88:$BF$88,MATCH(AS133,'Калькулятор 24v'!$L$70:$BF$70,0))</f>
        <v>10504.150044200185</v>
      </c>
      <c r="AY133" s="27">
        <v>93344.69578853462</v>
      </c>
      <c r="AZ133" s="27">
        <v>27899.734502641037</v>
      </c>
      <c r="BA133" s="20">
        <f t="shared" si="22"/>
        <v>121244.43029117565</v>
      </c>
      <c r="BB133" s="8" t="str">
        <f t="shared" si="28"/>
        <v>Wtherm</v>
      </c>
      <c r="BC133" s="9" t="s">
        <v>7</v>
      </c>
      <c r="BD133" s="25" t="s">
        <v>80</v>
      </c>
      <c r="BE133" s="9" t="s">
        <v>7</v>
      </c>
      <c r="BF133" s="9">
        <v>140</v>
      </c>
      <c r="BG133" s="9" t="s">
        <v>7</v>
      </c>
      <c r="BH133" s="9">
        <v>340</v>
      </c>
      <c r="BI133" s="9" t="s">
        <v>7</v>
      </c>
      <c r="BJ133" s="11">
        <v>2350</v>
      </c>
      <c r="BK133" s="9" t="s">
        <v>7</v>
      </c>
      <c r="BL133" s="9">
        <v>8</v>
      </c>
      <c r="BM133" s="24" t="s">
        <v>12</v>
      </c>
      <c r="BN133" s="680">
        <v>31.070733303264898</v>
      </c>
      <c r="BO133" s="662">
        <f>INDEX('Калькулятор 24v'!$L$94:$BF$94,MATCH(BJ133,'Калькулятор 24v'!$L$70:$BF$70,0))</f>
        <v>14199.288074400005</v>
      </c>
      <c r="BP133" s="27">
        <v>116539.67144165983</v>
      </c>
      <c r="BQ133" s="27">
        <v>27899.734502641037</v>
      </c>
      <c r="BR133" s="20">
        <f t="shared" si="23"/>
        <v>144439.40594430087</v>
      </c>
      <c r="BS133" s="8" t="str">
        <f t="shared" si="29"/>
        <v>Wtherm</v>
      </c>
      <c r="BT133" s="9" t="s">
        <v>7</v>
      </c>
      <c r="BU133" s="25" t="s">
        <v>80</v>
      </c>
      <c r="BV133" s="9" t="s">
        <v>7</v>
      </c>
      <c r="BW133" s="9">
        <v>180</v>
      </c>
      <c r="BX133" s="9" t="s">
        <v>7</v>
      </c>
      <c r="BY133" s="9">
        <v>340</v>
      </c>
      <c r="BZ133" s="9" t="s">
        <v>7</v>
      </c>
      <c r="CA133" s="11">
        <v>2350</v>
      </c>
      <c r="CB133" s="9" t="s">
        <v>7</v>
      </c>
      <c r="CC133" s="9">
        <v>8</v>
      </c>
      <c r="CD133" s="24" t="s">
        <v>12</v>
      </c>
      <c r="CE133" s="680">
        <v>32.845956167264902</v>
      </c>
      <c r="CF133" s="662">
        <f>INDEX('Калькулятор 24v'!$L$106:$BF$106,MATCH(CA133,'Калькулятор 24v'!$L$70:$BF$70,0))</f>
        <v>16259.288416800006</v>
      </c>
      <c r="CG133" s="27">
        <v>118846.32331106719</v>
      </c>
      <c r="CH133" s="27">
        <v>27899.734502641037</v>
      </c>
      <c r="CI133" s="20">
        <f t="shared" si="24"/>
        <v>146746.05781370823</v>
      </c>
    </row>
    <row r="134" spans="2:87" ht="16.5" thickBot="1" x14ac:dyDescent="0.3">
      <c r="B134" s="846"/>
      <c r="C134" s="8" t="str">
        <f t="shared" si="25"/>
        <v>Wtherm</v>
      </c>
      <c r="D134" s="9" t="s">
        <v>7</v>
      </c>
      <c r="E134" s="25" t="s">
        <v>80</v>
      </c>
      <c r="F134" s="9" t="s">
        <v>7</v>
      </c>
      <c r="G134" s="9">
        <v>75</v>
      </c>
      <c r="H134" s="9" t="s">
        <v>7</v>
      </c>
      <c r="I134" s="9">
        <v>340</v>
      </c>
      <c r="J134" s="9" t="s">
        <v>7</v>
      </c>
      <c r="K134" s="11">
        <v>2400</v>
      </c>
      <c r="L134" s="9" t="s">
        <v>7</v>
      </c>
      <c r="M134" s="9">
        <v>4</v>
      </c>
      <c r="N134" s="23" t="s">
        <v>8</v>
      </c>
      <c r="O134" s="680">
        <v>23.804717801873558</v>
      </c>
      <c r="P134" s="662">
        <f>INDEX('Калькулятор 24v'!$L$76:$BF$76,MATCH(K134,'Калькулятор 24v'!$L$70:$BF$70,0))</f>
        <v>8666.420100000003</v>
      </c>
      <c r="Q134" s="27">
        <v>92265.31764444607</v>
      </c>
      <c r="R134" s="27">
        <v>28425.213995846163</v>
      </c>
      <c r="S134" s="20">
        <f t="shared" si="20"/>
        <v>120690.53164029223</v>
      </c>
      <c r="T134" s="8" t="str">
        <f t="shared" si="26"/>
        <v>Wtherm</v>
      </c>
      <c r="U134" s="9" t="s">
        <v>7</v>
      </c>
      <c r="V134" s="25" t="s">
        <v>80</v>
      </c>
      <c r="W134" s="9" t="s">
        <v>7</v>
      </c>
      <c r="X134" s="9">
        <v>90</v>
      </c>
      <c r="Y134" s="9" t="s">
        <v>7</v>
      </c>
      <c r="Z134" s="9">
        <v>340</v>
      </c>
      <c r="AA134" s="9" t="s">
        <v>7</v>
      </c>
      <c r="AB134" s="11">
        <v>2400</v>
      </c>
      <c r="AC134" s="9" t="s">
        <v>7</v>
      </c>
      <c r="AD134" s="9">
        <v>4</v>
      </c>
      <c r="AE134" s="23" t="s">
        <v>8</v>
      </c>
      <c r="AF134" s="680">
        <v>24.47994057587356</v>
      </c>
      <c r="AG134" s="662">
        <f>INDEX('Калькулятор 24v'!$L$82:$BF$82,MATCH(AB134,'Калькулятор 24v'!$L$70:$BF$70,0))</f>
        <v>8687.1431399999983</v>
      </c>
      <c r="AH134" s="27">
        <v>93113.939379586343</v>
      </c>
      <c r="AI134" s="27">
        <v>28425.213995846163</v>
      </c>
      <c r="AJ134" s="20">
        <f t="shared" si="21"/>
        <v>121539.15337543251</v>
      </c>
      <c r="AK134" s="8" t="str">
        <f t="shared" si="27"/>
        <v>Wtherm</v>
      </c>
      <c r="AL134" s="9" t="s">
        <v>7</v>
      </c>
      <c r="AM134" s="25" t="s">
        <v>80</v>
      </c>
      <c r="AN134" s="9" t="s">
        <v>7</v>
      </c>
      <c r="AO134" s="9">
        <v>110</v>
      </c>
      <c r="AP134" s="9" t="s">
        <v>7</v>
      </c>
      <c r="AQ134" s="9">
        <v>340</v>
      </c>
      <c r="AR134" s="9" t="s">
        <v>7</v>
      </c>
      <c r="AS134" s="11">
        <v>2400</v>
      </c>
      <c r="AT134" s="9" t="s">
        <v>7</v>
      </c>
      <c r="AU134" s="9">
        <v>4</v>
      </c>
      <c r="AV134" s="23" t="s">
        <v>8</v>
      </c>
      <c r="AW134" s="680">
        <v>25.380237607873561</v>
      </c>
      <c r="AX134" s="662">
        <f>INDEX('Калькулятор 24v'!$L$88:$BF$88,MATCH(AS134,'Калькулятор 24v'!$L$70:$BF$70,0))</f>
        <v>10766.753795305189</v>
      </c>
      <c r="AY134" s="27">
        <v>94275.622526440013</v>
      </c>
      <c r="AZ134" s="27">
        <v>28425.213995846163</v>
      </c>
      <c r="BA134" s="20">
        <f t="shared" si="22"/>
        <v>122700.83652228618</v>
      </c>
      <c r="BB134" s="8" t="str">
        <f t="shared" si="28"/>
        <v>Wtherm</v>
      </c>
      <c r="BC134" s="9" t="s">
        <v>7</v>
      </c>
      <c r="BD134" s="25" t="s">
        <v>80</v>
      </c>
      <c r="BE134" s="9" t="s">
        <v>7</v>
      </c>
      <c r="BF134" s="9">
        <v>140</v>
      </c>
      <c r="BG134" s="9" t="s">
        <v>7</v>
      </c>
      <c r="BH134" s="9">
        <v>340</v>
      </c>
      <c r="BI134" s="9" t="s">
        <v>7</v>
      </c>
      <c r="BJ134" s="11">
        <v>2400</v>
      </c>
      <c r="BK134" s="9" t="s">
        <v>7</v>
      </c>
      <c r="BL134" s="9">
        <v>8</v>
      </c>
      <c r="BM134" s="24" t="s">
        <v>12</v>
      </c>
      <c r="BN134" s="680">
        <v>31.63920099544865</v>
      </c>
      <c r="BO134" s="662">
        <f>INDEX('Калькулятор 24v'!$L$94:$BF$94,MATCH(BJ134,'Калькулятор 24v'!$L$70:$BF$70,0))</f>
        <v>14554.270276260004</v>
      </c>
      <c r="BP134" s="27">
        <v>117992.63318608371</v>
      </c>
      <c r="BQ134" s="27">
        <v>28425.213995846163</v>
      </c>
      <c r="BR134" s="20">
        <f t="shared" si="23"/>
        <v>146417.84718192986</v>
      </c>
      <c r="BS134" s="8" t="str">
        <f t="shared" si="29"/>
        <v>Wtherm</v>
      </c>
      <c r="BT134" s="9" t="s">
        <v>7</v>
      </c>
      <c r="BU134" s="25" t="s">
        <v>80</v>
      </c>
      <c r="BV134" s="9" t="s">
        <v>7</v>
      </c>
      <c r="BW134" s="9">
        <v>180</v>
      </c>
      <c r="BX134" s="9" t="s">
        <v>7</v>
      </c>
      <c r="BY134" s="9">
        <v>340</v>
      </c>
      <c r="BZ134" s="9" t="s">
        <v>7</v>
      </c>
      <c r="CA134" s="11">
        <v>2400</v>
      </c>
      <c r="CB134" s="9" t="s">
        <v>7</v>
      </c>
      <c r="CC134" s="9">
        <v>8</v>
      </c>
      <c r="CD134" s="24" t="s">
        <v>12</v>
      </c>
      <c r="CE134" s="680">
        <v>33.439795059448656</v>
      </c>
      <c r="CF134" s="662">
        <f>INDEX('Калькулятор 24v'!$L$106:$BF$106,MATCH(CA134,'Калькулятор 24v'!$L$70:$BF$70,0))</f>
        <v>16665.770627220005</v>
      </c>
      <c r="CG134" s="27">
        <v>120331.09322979109</v>
      </c>
      <c r="CH134" s="27">
        <v>28425.213995846163</v>
      </c>
      <c r="CI134" s="20">
        <f t="shared" si="24"/>
        <v>148756.30722563725</v>
      </c>
    </row>
    <row r="135" spans="2:87" ht="16.5" thickBot="1" x14ac:dyDescent="0.3">
      <c r="B135" s="846"/>
      <c r="C135" s="8" t="str">
        <f t="shared" si="25"/>
        <v>Wtherm</v>
      </c>
      <c r="D135" s="9" t="s">
        <v>7</v>
      </c>
      <c r="E135" s="25" t="s">
        <v>80</v>
      </c>
      <c r="F135" s="9" t="s">
        <v>7</v>
      </c>
      <c r="G135" s="9">
        <v>75</v>
      </c>
      <c r="H135" s="9" t="s">
        <v>7</v>
      </c>
      <c r="I135" s="9">
        <v>340</v>
      </c>
      <c r="J135" s="9" t="s">
        <v>7</v>
      </c>
      <c r="K135" s="11">
        <v>2450</v>
      </c>
      <c r="L135" s="9" t="s">
        <v>7</v>
      </c>
      <c r="M135" s="9">
        <v>4</v>
      </c>
      <c r="N135" s="23" t="s">
        <v>8</v>
      </c>
      <c r="O135" s="680">
        <v>24.220216946906461</v>
      </c>
      <c r="P135" s="662">
        <f>INDEX('Калькулятор 24v'!$L$76:$BF$76,MATCH(K135,'Калькулятор 24v'!$L$70:$BF$70,0))</f>
        <v>8877.7962000000025</v>
      </c>
      <c r="Q135" s="27">
        <v>93483.780850042531</v>
      </c>
      <c r="R135" s="27">
        <v>28950.693489051286</v>
      </c>
      <c r="S135" s="20">
        <f t="shared" si="20"/>
        <v>122434.47433909381</v>
      </c>
      <c r="T135" s="8" t="str">
        <f t="shared" si="26"/>
        <v>Wtherm</v>
      </c>
      <c r="U135" s="9" t="s">
        <v>7</v>
      </c>
      <c r="V135" s="25" t="s">
        <v>80</v>
      </c>
      <c r="W135" s="9" t="s">
        <v>7</v>
      </c>
      <c r="X135" s="9">
        <v>90</v>
      </c>
      <c r="Y135" s="9" t="s">
        <v>7</v>
      </c>
      <c r="Z135" s="9">
        <v>340</v>
      </c>
      <c r="AA135" s="9" t="s">
        <v>7</v>
      </c>
      <c r="AB135" s="11">
        <v>2450</v>
      </c>
      <c r="AC135" s="9" t="s">
        <v>7</v>
      </c>
      <c r="AD135" s="9">
        <v>4</v>
      </c>
      <c r="AE135" s="23" t="s">
        <v>8</v>
      </c>
      <c r="AF135" s="680">
        <v>24.904953920906458</v>
      </c>
      <c r="AG135" s="662">
        <f>INDEX('Калькулятор 24v'!$L$82:$BF$82,MATCH(AB135,'Калькулятор 24v'!$L$70:$BF$70,0))</f>
        <v>8899.0246800000004</v>
      </c>
      <c r="AH135" s="27">
        <v>94344.330650545307</v>
      </c>
      <c r="AI135" s="27">
        <v>28950.693489051286</v>
      </c>
      <c r="AJ135" s="20">
        <f t="shared" si="21"/>
        <v>123295.02413959659</v>
      </c>
      <c r="AK135" s="8" t="str">
        <f t="shared" si="27"/>
        <v>Wtherm</v>
      </c>
      <c r="AL135" s="9" t="s">
        <v>7</v>
      </c>
      <c r="AM135" s="25" t="s">
        <v>80</v>
      </c>
      <c r="AN135" s="9" t="s">
        <v>7</v>
      </c>
      <c r="AO135" s="9">
        <v>110</v>
      </c>
      <c r="AP135" s="9" t="s">
        <v>7</v>
      </c>
      <c r="AQ135" s="9">
        <v>340</v>
      </c>
      <c r="AR135" s="9" t="s">
        <v>7</v>
      </c>
      <c r="AS135" s="11">
        <v>2450</v>
      </c>
      <c r="AT135" s="9" t="s">
        <v>7</v>
      </c>
      <c r="AU135" s="9">
        <v>4</v>
      </c>
      <c r="AV135" s="23" t="s">
        <v>8</v>
      </c>
      <c r="AW135" s="680">
        <v>25.81793655290646</v>
      </c>
      <c r="AX135" s="662">
        <f>INDEX('Калькулятор 24v'!$L$88:$BF$88,MATCH(AS135,'Калькулятор 24v'!$L$70:$BF$70,0))</f>
        <v>11029.357546410196</v>
      </c>
      <c r="AY135" s="27">
        <v>95521.917884548981</v>
      </c>
      <c r="AZ135" s="27">
        <v>28950.693489051286</v>
      </c>
      <c r="BA135" s="20">
        <f t="shared" si="22"/>
        <v>124472.61137360026</v>
      </c>
      <c r="BB135" s="8" t="str">
        <f t="shared" si="28"/>
        <v>Wtherm</v>
      </c>
      <c r="BC135" s="9" t="s">
        <v>7</v>
      </c>
      <c r="BD135" s="25" t="s">
        <v>80</v>
      </c>
      <c r="BE135" s="9" t="s">
        <v>7</v>
      </c>
      <c r="BF135" s="9">
        <v>140</v>
      </c>
      <c r="BG135" s="9" t="s">
        <v>7</v>
      </c>
      <c r="BH135" s="9">
        <v>340</v>
      </c>
      <c r="BI135" s="9" t="s">
        <v>7</v>
      </c>
      <c r="BJ135" s="11">
        <v>2450</v>
      </c>
      <c r="BK135" s="9" t="s">
        <v>7</v>
      </c>
      <c r="BL135" s="9">
        <v>8</v>
      </c>
      <c r="BM135" s="24" t="s">
        <v>12</v>
      </c>
      <c r="BN135" s="680">
        <v>32.207668687632406</v>
      </c>
      <c r="BO135" s="662">
        <f>INDEX('Калькулятор 24v'!$L$94:$BF$94,MATCH(BJ135,'Калькулятор 24v'!$L$70:$BF$70,0))</f>
        <v>14909.252478120005</v>
      </c>
      <c r="BP135" s="27">
        <v>119760.96355071115</v>
      </c>
      <c r="BQ135" s="27">
        <v>28950.693489051286</v>
      </c>
      <c r="BR135" s="20">
        <f t="shared" si="23"/>
        <v>148711.65703976245</v>
      </c>
      <c r="BS135" s="8" t="str">
        <f t="shared" si="29"/>
        <v>Wtherm</v>
      </c>
      <c r="BT135" s="9" t="s">
        <v>7</v>
      </c>
      <c r="BU135" s="25" t="s">
        <v>80</v>
      </c>
      <c r="BV135" s="9" t="s">
        <v>7</v>
      </c>
      <c r="BW135" s="9">
        <v>180</v>
      </c>
      <c r="BX135" s="9" t="s">
        <v>7</v>
      </c>
      <c r="BY135" s="9">
        <v>340</v>
      </c>
      <c r="BZ135" s="9" t="s">
        <v>7</v>
      </c>
      <c r="CA135" s="11">
        <v>2450</v>
      </c>
      <c r="CB135" s="9" t="s">
        <v>7</v>
      </c>
      <c r="CC135" s="9">
        <v>8</v>
      </c>
      <c r="CD135" s="24" t="s">
        <v>12</v>
      </c>
      <c r="CE135" s="680">
        <v>34.03363395163241</v>
      </c>
      <c r="CF135" s="662">
        <f>INDEX('Калькулятор 24v'!$L$106:$BF$106,MATCH(CA135,'Калькулятор 24v'!$L$70:$BF$70,0))</f>
        <v>17072.252837640004</v>
      </c>
      <c r="CG135" s="27">
        <v>122131.23176871853</v>
      </c>
      <c r="CH135" s="27">
        <v>28950.693489051286</v>
      </c>
      <c r="CI135" s="20">
        <f t="shared" si="24"/>
        <v>151081.92525776982</v>
      </c>
    </row>
    <row r="136" spans="2:87" ht="16.5" thickBot="1" x14ac:dyDescent="0.3">
      <c r="B136" s="846"/>
      <c r="C136" s="8" t="str">
        <f t="shared" si="25"/>
        <v>Wtherm</v>
      </c>
      <c r="D136" s="9" t="s">
        <v>7</v>
      </c>
      <c r="E136" s="25" t="s">
        <v>80</v>
      </c>
      <c r="F136" s="9" t="s">
        <v>7</v>
      </c>
      <c r="G136" s="9">
        <v>75</v>
      </c>
      <c r="H136" s="9" t="s">
        <v>7</v>
      </c>
      <c r="I136" s="9">
        <v>340</v>
      </c>
      <c r="J136" s="9" t="s">
        <v>7</v>
      </c>
      <c r="K136" s="11">
        <v>2500</v>
      </c>
      <c r="L136" s="9" t="s">
        <v>7</v>
      </c>
      <c r="M136" s="9">
        <v>4</v>
      </c>
      <c r="N136" s="23" t="s">
        <v>8</v>
      </c>
      <c r="O136" s="680">
        <v>24.666824091939361</v>
      </c>
      <c r="P136" s="662">
        <f>INDEX('Калькулятор 24v'!$L$76:$BF$76,MATCH(K136,'Калькулятор 24v'!$L$70:$BF$70,0))</f>
        <v>9089.172300000002</v>
      </c>
      <c r="Q136" s="27">
        <v>94712.209035638996</v>
      </c>
      <c r="R136" s="27">
        <v>29706.172982256412</v>
      </c>
      <c r="S136" s="20">
        <f t="shared" si="20"/>
        <v>124418.3820178954</v>
      </c>
      <c r="T136" s="8" t="str">
        <f t="shared" si="26"/>
        <v>Wtherm</v>
      </c>
      <c r="U136" s="9" t="s">
        <v>7</v>
      </c>
      <c r="V136" s="25" t="s">
        <v>80</v>
      </c>
      <c r="W136" s="9" t="s">
        <v>7</v>
      </c>
      <c r="X136" s="9">
        <v>90</v>
      </c>
      <c r="Y136" s="9" t="s">
        <v>7</v>
      </c>
      <c r="Z136" s="9">
        <v>340</v>
      </c>
      <c r="AA136" s="9" t="s">
        <v>7</v>
      </c>
      <c r="AB136" s="11">
        <v>2500</v>
      </c>
      <c r="AC136" s="9" t="s">
        <v>7</v>
      </c>
      <c r="AD136" s="9">
        <v>4</v>
      </c>
      <c r="AE136" s="23" t="s">
        <v>8</v>
      </c>
      <c r="AF136" s="680">
        <v>25.361075265939363</v>
      </c>
      <c r="AG136" s="662">
        <f>INDEX('Калькулятор 24v'!$L$82:$BF$82,MATCH(AB136,'Калькулятор 24v'!$L$70:$BF$70,0))</f>
        <v>9110.9062199999989</v>
      </c>
      <c r="AH136" s="27">
        <v>95585.047081504279</v>
      </c>
      <c r="AI136" s="27">
        <v>29706.172982256412</v>
      </c>
      <c r="AJ136" s="20">
        <f t="shared" si="21"/>
        <v>125291.22006376069</v>
      </c>
      <c r="AK136" s="8" t="str">
        <f t="shared" si="27"/>
        <v>Wtherm</v>
      </c>
      <c r="AL136" s="9" t="s">
        <v>7</v>
      </c>
      <c r="AM136" s="25" t="s">
        <v>80</v>
      </c>
      <c r="AN136" s="9" t="s">
        <v>7</v>
      </c>
      <c r="AO136" s="9">
        <v>110</v>
      </c>
      <c r="AP136" s="9" t="s">
        <v>7</v>
      </c>
      <c r="AQ136" s="9">
        <v>340</v>
      </c>
      <c r="AR136" s="9" t="s">
        <v>7</v>
      </c>
      <c r="AS136" s="11">
        <v>2500</v>
      </c>
      <c r="AT136" s="9" t="s">
        <v>7</v>
      </c>
      <c r="AU136" s="9">
        <v>4</v>
      </c>
      <c r="AV136" s="23" t="s">
        <v>8</v>
      </c>
      <c r="AW136" s="680">
        <v>26.286743497939362</v>
      </c>
      <c r="AX136" s="662">
        <f>INDEX('Калькулятор 24v'!$L$88:$BF$88,MATCH(AS136,'Калькулятор 24v'!$L$70:$BF$70,0))</f>
        <v>11291.961297515199</v>
      </c>
      <c r="AY136" s="27">
        <v>96779.018642657931</v>
      </c>
      <c r="AZ136" s="27">
        <v>29706.172982256412</v>
      </c>
      <c r="BA136" s="20">
        <f t="shared" si="22"/>
        <v>126485.19162491434</v>
      </c>
      <c r="BB136" s="8" t="str">
        <f t="shared" si="28"/>
        <v>Wtherm</v>
      </c>
      <c r="BC136" s="9" t="s">
        <v>7</v>
      </c>
      <c r="BD136" s="25" t="s">
        <v>80</v>
      </c>
      <c r="BE136" s="9" t="s">
        <v>7</v>
      </c>
      <c r="BF136" s="9">
        <v>140</v>
      </c>
      <c r="BG136" s="9" t="s">
        <v>7</v>
      </c>
      <c r="BH136" s="9">
        <v>340</v>
      </c>
      <c r="BI136" s="9" t="s">
        <v>7</v>
      </c>
      <c r="BJ136" s="11">
        <v>2500</v>
      </c>
      <c r="BK136" s="9" t="s">
        <v>7</v>
      </c>
      <c r="BL136" s="9">
        <v>8</v>
      </c>
      <c r="BM136" s="24" t="s">
        <v>12</v>
      </c>
      <c r="BN136" s="680">
        <v>32.807244379816161</v>
      </c>
      <c r="BO136" s="662">
        <f>INDEX('Калькулятор 24v'!$L$94:$BF$94,MATCH(BJ136,'Калькулятор 24v'!$L$70:$BF$70,0))</f>
        <v>15264.234679980003</v>
      </c>
      <c r="BP136" s="27">
        <v>121540.81967533861</v>
      </c>
      <c r="BQ136" s="27">
        <v>29706.172982256412</v>
      </c>
      <c r="BR136" s="20">
        <f t="shared" si="23"/>
        <v>151246.99265759502</v>
      </c>
      <c r="BS136" s="8" t="str">
        <f t="shared" si="29"/>
        <v>Wtherm</v>
      </c>
      <c r="BT136" s="9" t="s">
        <v>7</v>
      </c>
      <c r="BU136" s="25" t="s">
        <v>80</v>
      </c>
      <c r="BV136" s="9" t="s">
        <v>7</v>
      </c>
      <c r="BW136" s="9">
        <v>180</v>
      </c>
      <c r="BX136" s="9" t="s">
        <v>7</v>
      </c>
      <c r="BY136" s="9">
        <v>340</v>
      </c>
      <c r="BZ136" s="9" t="s">
        <v>7</v>
      </c>
      <c r="CA136" s="11">
        <v>2500</v>
      </c>
      <c r="CB136" s="9" t="s">
        <v>7</v>
      </c>
      <c r="CC136" s="9">
        <v>8</v>
      </c>
      <c r="CD136" s="24" t="s">
        <v>12</v>
      </c>
      <c r="CE136" s="680">
        <v>34.658580843816161</v>
      </c>
      <c r="CF136" s="662">
        <f>INDEX('Калькулятор 24v'!$L$106:$BF$106,MATCH(CA136,'Калькулятор 24v'!$L$70:$BF$70,0))</f>
        <v>17478.735048060007</v>
      </c>
      <c r="CG136" s="27">
        <v>123943.85654764596</v>
      </c>
      <c r="CH136" s="27">
        <v>29706.172982256412</v>
      </c>
      <c r="CI136" s="20">
        <f t="shared" si="24"/>
        <v>153650.02952990239</v>
      </c>
    </row>
    <row r="137" spans="2:87" ht="16.5" thickBot="1" x14ac:dyDescent="0.3">
      <c r="B137" s="846"/>
      <c r="C137" s="8" t="str">
        <f t="shared" si="25"/>
        <v>Wtherm</v>
      </c>
      <c r="D137" s="9" t="s">
        <v>7</v>
      </c>
      <c r="E137" s="25" t="s">
        <v>80</v>
      </c>
      <c r="F137" s="9" t="s">
        <v>7</v>
      </c>
      <c r="G137" s="9">
        <v>75</v>
      </c>
      <c r="H137" s="9" t="s">
        <v>7</v>
      </c>
      <c r="I137" s="9">
        <v>340</v>
      </c>
      <c r="J137" s="9" t="s">
        <v>7</v>
      </c>
      <c r="K137" s="11">
        <v>2550</v>
      </c>
      <c r="L137" s="9" t="s">
        <v>7</v>
      </c>
      <c r="M137" s="9">
        <v>4</v>
      </c>
      <c r="N137" s="23" t="s">
        <v>8</v>
      </c>
      <c r="O137" s="680">
        <v>25.384323236972264</v>
      </c>
      <c r="P137" s="662">
        <f>INDEX('Калькулятор 24v'!$L$76:$BF$76,MATCH(K137,'Калькулятор 24v'!$L$70:$BF$70,0))</f>
        <v>9300.5484000000051</v>
      </c>
      <c r="Q137" s="27">
        <v>95930.672241235457</v>
      </c>
      <c r="R137" s="27">
        <v>30231.652475461549</v>
      </c>
      <c r="S137" s="20">
        <f t="shared" si="20"/>
        <v>126162.32471669701</v>
      </c>
      <c r="T137" s="8" t="str">
        <f t="shared" si="26"/>
        <v>Wtherm</v>
      </c>
      <c r="U137" s="9" t="s">
        <v>7</v>
      </c>
      <c r="V137" s="25" t="s">
        <v>80</v>
      </c>
      <c r="W137" s="9" t="s">
        <v>7</v>
      </c>
      <c r="X137" s="9">
        <v>90</v>
      </c>
      <c r="Y137" s="9" t="s">
        <v>7</v>
      </c>
      <c r="Z137" s="9">
        <v>340</v>
      </c>
      <c r="AA137" s="9" t="s">
        <v>7</v>
      </c>
      <c r="AB137" s="11">
        <v>2550</v>
      </c>
      <c r="AC137" s="9" t="s">
        <v>7</v>
      </c>
      <c r="AD137" s="9">
        <v>4</v>
      </c>
      <c r="AE137" s="23" t="s">
        <v>8</v>
      </c>
      <c r="AF137" s="680">
        <v>26.088088610972264</v>
      </c>
      <c r="AG137" s="662">
        <f>INDEX('Калькулятор 24v'!$L$82:$BF$82,MATCH(AB137,'Калькулятор 24v'!$L$70:$BF$70,0))</f>
        <v>9322.7877599999993</v>
      </c>
      <c r="AH137" s="27">
        <v>96815.438352463229</v>
      </c>
      <c r="AI137" s="27">
        <v>30231.652475461549</v>
      </c>
      <c r="AJ137" s="20">
        <f t="shared" si="21"/>
        <v>127047.09082792478</v>
      </c>
      <c r="AK137" s="8" t="str">
        <f t="shared" si="27"/>
        <v>Wtherm</v>
      </c>
      <c r="AL137" s="9" t="s">
        <v>7</v>
      </c>
      <c r="AM137" s="25" t="s">
        <v>80</v>
      </c>
      <c r="AN137" s="9" t="s">
        <v>7</v>
      </c>
      <c r="AO137" s="9">
        <v>110</v>
      </c>
      <c r="AP137" s="9" t="s">
        <v>7</v>
      </c>
      <c r="AQ137" s="9">
        <v>340</v>
      </c>
      <c r="AR137" s="9" t="s">
        <v>7</v>
      </c>
      <c r="AS137" s="11">
        <v>2550</v>
      </c>
      <c r="AT137" s="9" t="s">
        <v>7</v>
      </c>
      <c r="AU137" s="9">
        <v>4</v>
      </c>
      <c r="AV137" s="23" t="s">
        <v>8</v>
      </c>
      <c r="AW137" s="680">
        <v>27.026442442972261</v>
      </c>
      <c r="AX137" s="662">
        <f>INDEX('Калькулятор 24v'!$L$88:$BF$88,MATCH(AS137,'Калькулятор 24v'!$L$70:$BF$70,0))</f>
        <v>11554.565048620205</v>
      </c>
      <c r="AY137" s="27">
        <v>98025.314000766899</v>
      </c>
      <c r="AZ137" s="27">
        <v>30231.652475461549</v>
      </c>
      <c r="BA137" s="20">
        <f t="shared" si="22"/>
        <v>128256.96647622845</v>
      </c>
      <c r="BB137" s="8" t="str">
        <f t="shared" si="28"/>
        <v>Wtherm</v>
      </c>
      <c r="BC137" s="9" t="s">
        <v>7</v>
      </c>
      <c r="BD137" s="25" t="s">
        <v>80</v>
      </c>
      <c r="BE137" s="9" t="s">
        <v>7</v>
      </c>
      <c r="BF137" s="9">
        <v>140</v>
      </c>
      <c r="BG137" s="9" t="s">
        <v>7</v>
      </c>
      <c r="BH137" s="9">
        <v>340</v>
      </c>
      <c r="BI137" s="9" t="s">
        <v>7</v>
      </c>
      <c r="BJ137" s="11">
        <v>2550</v>
      </c>
      <c r="BK137" s="9" t="s">
        <v>7</v>
      </c>
      <c r="BL137" s="9">
        <v>8</v>
      </c>
      <c r="BM137" s="24" t="s">
        <v>12</v>
      </c>
      <c r="BN137" s="680">
        <v>33.677712071999913</v>
      </c>
      <c r="BO137" s="662">
        <f>INDEX('Калькулятор 24v'!$L$94:$BF$94,MATCH(BJ137,'Калькулятор 24v'!$L$70:$BF$70,0))</f>
        <v>15619.216881840008</v>
      </c>
      <c r="BP137" s="27">
        <v>123309.15003996604</v>
      </c>
      <c r="BQ137" s="27">
        <v>30231.652475461549</v>
      </c>
      <c r="BR137" s="20">
        <f t="shared" si="23"/>
        <v>153540.80251542758</v>
      </c>
      <c r="BS137" s="8" t="str">
        <f t="shared" si="29"/>
        <v>Wtherm</v>
      </c>
      <c r="BT137" s="9" t="s">
        <v>7</v>
      </c>
      <c r="BU137" s="25" t="s">
        <v>80</v>
      </c>
      <c r="BV137" s="9" t="s">
        <v>7</v>
      </c>
      <c r="BW137" s="9">
        <v>180</v>
      </c>
      <c r="BX137" s="9" t="s">
        <v>7</v>
      </c>
      <c r="BY137" s="9">
        <v>340</v>
      </c>
      <c r="BZ137" s="9" t="s">
        <v>7</v>
      </c>
      <c r="CA137" s="11">
        <v>2550</v>
      </c>
      <c r="CB137" s="9" t="s">
        <v>7</v>
      </c>
      <c r="CC137" s="9">
        <v>8</v>
      </c>
      <c r="CD137" s="24" t="s">
        <v>12</v>
      </c>
      <c r="CE137" s="680">
        <v>35.554419735999915</v>
      </c>
      <c r="CF137" s="662">
        <f>INDEX('Калькулятор 24v'!$L$106:$BF$106,MATCH(CA137,'Калькулятор 24v'!$L$70:$BF$70,0))</f>
        <v>17885.217258480006</v>
      </c>
      <c r="CG137" s="27">
        <v>125743.99508657341</v>
      </c>
      <c r="CH137" s="27">
        <v>30231.652475461549</v>
      </c>
      <c r="CI137" s="20">
        <f t="shared" si="24"/>
        <v>155975.64756203495</v>
      </c>
    </row>
    <row r="138" spans="2:87" ht="16.5" thickBot="1" x14ac:dyDescent="0.3">
      <c r="B138" s="846"/>
      <c r="C138" s="8" t="str">
        <f t="shared" si="25"/>
        <v>Wtherm</v>
      </c>
      <c r="D138" s="12" t="s">
        <v>7</v>
      </c>
      <c r="E138" s="25" t="s">
        <v>80</v>
      </c>
      <c r="F138" s="12" t="s">
        <v>7</v>
      </c>
      <c r="G138" s="9">
        <v>75</v>
      </c>
      <c r="H138" s="12" t="s">
        <v>7</v>
      </c>
      <c r="I138" s="9">
        <v>340</v>
      </c>
      <c r="J138" s="12" t="s">
        <v>7</v>
      </c>
      <c r="K138" s="11">
        <v>2600</v>
      </c>
      <c r="L138" s="12" t="s">
        <v>7</v>
      </c>
      <c r="M138" s="9">
        <v>4</v>
      </c>
      <c r="N138" s="23" t="s">
        <v>8</v>
      </c>
      <c r="O138" s="680">
        <v>25.799822382005164</v>
      </c>
      <c r="P138" s="662">
        <f>INDEX('Калькулятор 24v'!$L$76:$BF$76,MATCH(K138,'Калькулятор 24v'!$L$70:$BF$70,0))</f>
        <v>9511.9245000000046</v>
      </c>
      <c r="Q138" s="27">
        <v>97086.264741474777</v>
      </c>
      <c r="R138" s="27">
        <v>30757.131968666676</v>
      </c>
      <c r="S138" s="20">
        <f t="shared" si="20"/>
        <v>127843.39671014145</v>
      </c>
      <c r="T138" s="8" t="str">
        <f t="shared" si="26"/>
        <v>Wtherm</v>
      </c>
      <c r="U138" s="12" t="s">
        <v>7</v>
      </c>
      <c r="V138" s="25" t="s">
        <v>80</v>
      </c>
      <c r="W138" s="12" t="s">
        <v>7</v>
      </c>
      <c r="X138" s="9">
        <v>90</v>
      </c>
      <c r="Y138" s="12" t="s">
        <v>7</v>
      </c>
      <c r="Z138" s="9">
        <v>340</v>
      </c>
      <c r="AA138" s="12" t="s">
        <v>7</v>
      </c>
      <c r="AB138" s="11">
        <v>2600</v>
      </c>
      <c r="AC138" s="12" t="s">
        <v>7</v>
      </c>
      <c r="AD138" s="9">
        <v>4</v>
      </c>
      <c r="AE138" s="23" t="s">
        <v>8</v>
      </c>
      <c r="AF138" s="680">
        <v>26.513101956005166</v>
      </c>
      <c r="AG138" s="662">
        <f>INDEX('Калькулятор 24v'!$L$82:$BF$82,MATCH(AB138,'Калькулятор 24v'!$L$70:$BF$70,0))</f>
        <v>9534.6692999999977</v>
      </c>
      <c r="AH138" s="27">
        <v>97982.958918065051</v>
      </c>
      <c r="AI138" s="27">
        <v>30757.131968666676</v>
      </c>
      <c r="AJ138" s="20">
        <f t="shared" si="21"/>
        <v>128740.09088673172</v>
      </c>
      <c r="AK138" s="8" t="str">
        <f t="shared" si="27"/>
        <v>Wtherm</v>
      </c>
      <c r="AL138" s="12" t="s">
        <v>7</v>
      </c>
      <c r="AM138" s="25" t="s">
        <v>80</v>
      </c>
      <c r="AN138" s="12" t="s">
        <v>7</v>
      </c>
      <c r="AO138" s="9">
        <v>110</v>
      </c>
      <c r="AP138" s="12" t="s">
        <v>7</v>
      </c>
      <c r="AQ138" s="9">
        <v>340</v>
      </c>
      <c r="AR138" s="12" t="s">
        <v>7</v>
      </c>
      <c r="AS138" s="11">
        <v>2600</v>
      </c>
      <c r="AT138" s="12" t="s">
        <v>7</v>
      </c>
      <c r="AU138" s="9">
        <v>4</v>
      </c>
      <c r="AV138" s="23" t="s">
        <v>8</v>
      </c>
      <c r="AW138" s="680">
        <v>27.464141388005164</v>
      </c>
      <c r="AX138" s="662">
        <f>INDEX('Калькулятор 24v'!$L$88:$BF$88,MATCH(AS138,'Калькулятор 24v'!$L$70:$BF$70,0))</f>
        <v>11817.16879972521</v>
      </c>
      <c r="AY138" s="27">
        <v>99208.738653518725</v>
      </c>
      <c r="AZ138" s="27">
        <v>30757.131968666676</v>
      </c>
      <c r="BA138" s="20">
        <f t="shared" si="22"/>
        <v>129965.87062218541</v>
      </c>
      <c r="BB138" s="8" t="str">
        <f t="shared" si="28"/>
        <v>Wtherm</v>
      </c>
      <c r="BC138" s="12" t="s">
        <v>7</v>
      </c>
      <c r="BD138" s="25" t="s">
        <v>80</v>
      </c>
      <c r="BE138" s="12" t="s">
        <v>7</v>
      </c>
      <c r="BF138" s="9">
        <v>140</v>
      </c>
      <c r="BG138" s="12" t="s">
        <v>7</v>
      </c>
      <c r="BH138" s="9">
        <v>340</v>
      </c>
      <c r="BI138" s="12" t="s">
        <v>7</v>
      </c>
      <c r="BJ138" s="11">
        <v>2600</v>
      </c>
      <c r="BK138" s="12" t="s">
        <v>7</v>
      </c>
      <c r="BL138" s="9">
        <v>8</v>
      </c>
      <c r="BM138" s="24" t="s">
        <v>12</v>
      </c>
      <c r="BN138" s="680">
        <v>34.246179764183658</v>
      </c>
      <c r="BO138" s="662">
        <f>INDEX('Калькулятор 24v'!$L$94:$BF$94,MATCH(BJ138,'Калькулятор 24v'!$L$70:$BF$70,0))</f>
        <v>15974.199083700007</v>
      </c>
      <c r="BP138" s="27">
        <v>125014.60969923635</v>
      </c>
      <c r="BQ138" s="27">
        <v>30757.131968666676</v>
      </c>
      <c r="BR138" s="20">
        <f t="shared" si="23"/>
        <v>155771.74166790303</v>
      </c>
      <c r="BS138" s="8" t="str">
        <f t="shared" si="29"/>
        <v>Wtherm</v>
      </c>
      <c r="BT138" s="12" t="s">
        <v>7</v>
      </c>
      <c r="BU138" s="25" t="s">
        <v>80</v>
      </c>
      <c r="BV138" s="12" t="s">
        <v>7</v>
      </c>
      <c r="BW138" s="9">
        <v>180</v>
      </c>
      <c r="BX138" s="12" t="s">
        <v>7</v>
      </c>
      <c r="BY138" s="9">
        <v>340</v>
      </c>
      <c r="BZ138" s="12" t="s">
        <v>7</v>
      </c>
      <c r="CA138" s="11">
        <v>2600</v>
      </c>
      <c r="CB138" s="12" t="s">
        <v>7</v>
      </c>
      <c r="CC138" s="9">
        <v>8</v>
      </c>
      <c r="CD138" s="24" t="s">
        <v>12</v>
      </c>
      <c r="CE138" s="680">
        <v>36.148258628183669</v>
      </c>
      <c r="CF138" s="662">
        <f>INDEX('Калькулятор 24v'!$L$106:$BF$106,MATCH(CA138,'Калькулятор 24v'!$L$70:$BF$70,0))</f>
        <v>18291.699468900006</v>
      </c>
      <c r="CG138" s="27">
        <v>127481.26292014372</v>
      </c>
      <c r="CH138" s="27">
        <v>30757.131968666676</v>
      </c>
      <c r="CI138" s="20">
        <f t="shared" si="24"/>
        <v>158238.39488881041</v>
      </c>
    </row>
    <row r="139" spans="2:87" ht="16.5" thickBot="1" x14ac:dyDescent="0.3">
      <c r="B139" s="846"/>
      <c r="C139" s="8" t="str">
        <f t="shared" si="25"/>
        <v>Wtherm</v>
      </c>
      <c r="D139" s="9" t="s">
        <v>7</v>
      </c>
      <c r="E139" s="25" t="s">
        <v>80</v>
      </c>
      <c r="F139" s="9" t="s">
        <v>7</v>
      </c>
      <c r="G139" s="9">
        <v>75</v>
      </c>
      <c r="H139" s="9" t="s">
        <v>7</v>
      </c>
      <c r="I139" s="9">
        <v>340</v>
      </c>
      <c r="J139" s="9" t="s">
        <v>7</v>
      </c>
      <c r="K139" s="11">
        <v>2650</v>
      </c>
      <c r="L139" s="9" t="s">
        <v>7</v>
      </c>
      <c r="M139" s="9">
        <v>4</v>
      </c>
      <c r="N139" s="23" t="s">
        <v>8</v>
      </c>
      <c r="O139" s="680">
        <v>26.215321527038064</v>
      </c>
      <c r="P139" s="662">
        <f>INDEX('Калькулятор 24v'!$L$76:$BF$76,MATCH(K139,'Калькулятор 24v'!$L$70:$BF$70,0))</f>
        <v>9723.3006000000041</v>
      </c>
      <c r="Q139" s="27">
        <v>98241.857241714126</v>
      </c>
      <c r="R139" s="27">
        <v>31282.611461871802</v>
      </c>
      <c r="S139" s="20">
        <f t="shared" si="20"/>
        <v>129524.46870358592</v>
      </c>
      <c r="T139" s="8" t="str">
        <f t="shared" si="26"/>
        <v>Wtherm</v>
      </c>
      <c r="U139" s="9" t="s">
        <v>7</v>
      </c>
      <c r="V139" s="25" t="s">
        <v>80</v>
      </c>
      <c r="W139" s="9" t="s">
        <v>7</v>
      </c>
      <c r="X139" s="9">
        <v>90</v>
      </c>
      <c r="Y139" s="9" t="s">
        <v>7</v>
      </c>
      <c r="Z139" s="9">
        <v>340</v>
      </c>
      <c r="AA139" s="9" t="s">
        <v>7</v>
      </c>
      <c r="AB139" s="11">
        <v>2650</v>
      </c>
      <c r="AC139" s="9" t="s">
        <v>7</v>
      </c>
      <c r="AD139" s="9">
        <v>4</v>
      </c>
      <c r="AE139" s="23" t="s">
        <v>8</v>
      </c>
      <c r="AF139" s="680">
        <v>26.938115301038067</v>
      </c>
      <c r="AG139" s="662">
        <f>INDEX('Калькулятор 24v'!$L$82:$BF$82,MATCH(AB139,'Калькулятор 24v'!$L$70:$BF$70,0))</f>
        <v>9746.5508399999981</v>
      </c>
      <c r="AH139" s="27">
        <v>99150.479483666888</v>
      </c>
      <c r="AI139" s="27">
        <v>31282.611461871802</v>
      </c>
      <c r="AJ139" s="20">
        <f t="shared" si="21"/>
        <v>130433.09094553869</v>
      </c>
      <c r="AK139" s="8" t="str">
        <f t="shared" si="27"/>
        <v>Wtherm</v>
      </c>
      <c r="AL139" s="9" t="s">
        <v>7</v>
      </c>
      <c r="AM139" s="25" t="s">
        <v>80</v>
      </c>
      <c r="AN139" s="9" t="s">
        <v>7</v>
      </c>
      <c r="AO139" s="9">
        <v>110</v>
      </c>
      <c r="AP139" s="9" t="s">
        <v>7</v>
      </c>
      <c r="AQ139" s="9">
        <v>340</v>
      </c>
      <c r="AR139" s="9" t="s">
        <v>7</v>
      </c>
      <c r="AS139" s="11">
        <v>2650</v>
      </c>
      <c r="AT139" s="9" t="s">
        <v>7</v>
      </c>
      <c r="AU139" s="9">
        <v>4</v>
      </c>
      <c r="AV139" s="23" t="s">
        <v>8</v>
      </c>
      <c r="AW139" s="680">
        <v>27.901840333038066</v>
      </c>
      <c r="AX139" s="662">
        <f>INDEX('Калькулятор 24v'!$L$88:$BF$88,MATCH(AS139,'Калькулятор 24v'!$L$70:$BF$70,0))</f>
        <v>12079.772550830212</v>
      </c>
      <c r="AY139" s="27">
        <v>100392.16330627057</v>
      </c>
      <c r="AZ139" s="27">
        <v>31282.611461871802</v>
      </c>
      <c r="BA139" s="20">
        <f t="shared" si="22"/>
        <v>131674.77476814238</v>
      </c>
      <c r="BB139" s="8" t="str">
        <f t="shared" si="28"/>
        <v>Wtherm</v>
      </c>
      <c r="BC139" s="9" t="s">
        <v>7</v>
      </c>
      <c r="BD139" s="25" t="s">
        <v>80</v>
      </c>
      <c r="BE139" s="9" t="s">
        <v>7</v>
      </c>
      <c r="BF139" s="9">
        <v>140</v>
      </c>
      <c r="BG139" s="9" t="s">
        <v>7</v>
      </c>
      <c r="BH139" s="9">
        <v>340</v>
      </c>
      <c r="BI139" s="9" t="s">
        <v>7</v>
      </c>
      <c r="BJ139" s="11">
        <v>2650</v>
      </c>
      <c r="BK139" s="9" t="s">
        <v>7</v>
      </c>
      <c r="BL139" s="9">
        <v>8</v>
      </c>
      <c r="BM139" s="24" t="s">
        <v>12</v>
      </c>
      <c r="BN139" s="680">
        <v>34.814647456367418</v>
      </c>
      <c r="BO139" s="662">
        <f>INDEX('Калькулятор 24v'!$L$94:$BF$94,MATCH(BJ139,'Калькулятор 24v'!$L$70:$BF$70,0))</f>
        <v>16329.181285560006</v>
      </c>
      <c r="BP139" s="27">
        <v>126720.06935850668</v>
      </c>
      <c r="BQ139" s="27">
        <v>31282.611461871802</v>
      </c>
      <c r="BR139" s="20">
        <f t="shared" si="23"/>
        <v>158002.68082037847</v>
      </c>
      <c r="BS139" s="8" t="str">
        <f t="shared" si="29"/>
        <v>Wtherm</v>
      </c>
      <c r="BT139" s="9" t="s">
        <v>7</v>
      </c>
      <c r="BU139" s="25" t="s">
        <v>80</v>
      </c>
      <c r="BV139" s="9" t="s">
        <v>7</v>
      </c>
      <c r="BW139" s="9">
        <v>180</v>
      </c>
      <c r="BX139" s="9" t="s">
        <v>7</v>
      </c>
      <c r="BY139" s="9">
        <v>340</v>
      </c>
      <c r="BZ139" s="9" t="s">
        <v>7</v>
      </c>
      <c r="CA139" s="11">
        <v>2650</v>
      </c>
      <c r="CB139" s="9" t="s">
        <v>7</v>
      </c>
      <c r="CC139" s="9">
        <v>8</v>
      </c>
      <c r="CD139" s="24" t="s">
        <v>12</v>
      </c>
      <c r="CE139" s="680">
        <v>36.742097520367423</v>
      </c>
      <c r="CF139" s="662">
        <f>INDEX('Калькулятор 24v'!$L$106:$BF$106,MATCH(CA139,'Калькулятор 24v'!$L$70:$BF$70,0))</f>
        <v>18698.181679320005</v>
      </c>
      <c r="CG139" s="27">
        <v>129218.53075371406</v>
      </c>
      <c r="CH139" s="27">
        <v>31282.611461871802</v>
      </c>
      <c r="CI139" s="20">
        <f t="shared" si="24"/>
        <v>160501.14221558586</v>
      </c>
    </row>
    <row r="140" spans="2:87" ht="16.5" thickBot="1" x14ac:dyDescent="0.3">
      <c r="B140" s="846"/>
      <c r="C140" s="8" t="str">
        <f t="shared" si="25"/>
        <v>Wtherm</v>
      </c>
      <c r="D140" s="9" t="s">
        <v>7</v>
      </c>
      <c r="E140" s="25" t="s">
        <v>80</v>
      </c>
      <c r="F140" s="9" t="s">
        <v>7</v>
      </c>
      <c r="G140" s="9">
        <v>75</v>
      </c>
      <c r="H140" s="9" t="s">
        <v>7</v>
      </c>
      <c r="I140" s="9">
        <v>340</v>
      </c>
      <c r="J140" s="9" t="s">
        <v>7</v>
      </c>
      <c r="K140" s="11">
        <v>2700</v>
      </c>
      <c r="L140" s="9" t="s">
        <v>7</v>
      </c>
      <c r="M140" s="9">
        <v>4</v>
      </c>
      <c r="N140" s="23" t="s">
        <v>8</v>
      </c>
      <c r="O140" s="680">
        <v>26.661928672070971</v>
      </c>
      <c r="P140" s="662">
        <f>INDEX('Калькулятор 24v'!$L$76:$BF$76,MATCH(K140,'Калькулятор 24v'!$L$70:$BF$70,0))</f>
        <v>9934.6767000000036</v>
      </c>
      <c r="Q140" s="27">
        <v>99397.449741953416</v>
      </c>
      <c r="R140" s="27">
        <v>32038.090955076928</v>
      </c>
      <c r="S140" s="20">
        <f t="shared" si="20"/>
        <v>131435.54069703034</v>
      </c>
      <c r="T140" s="8" t="str">
        <f t="shared" si="26"/>
        <v>Wtherm</v>
      </c>
      <c r="U140" s="9" t="s">
        <v>7</v>
      </c>
      <c r="V140" s="25" t="s">
        <v>80</v>
      </c>
      <c r="W140" s="9" t="s">
        <v>7</v>
      </c>
      <c r="X140" s="9">
        <v>90</v>
      </c>
      <c r="Y140" s="9" t="s">
        <v>7</v>
      </c>
      <c r="Z140" s="9">
        <v>340</v>
      </c>
      <c r="AA140" s="9" t="s">
        <v>7</v>
      </c>
      <c r="AB140" s="11">
        <v>2700</v>
      </c>
      <c r="AC140" s="9" t="s">
        <v>7</v>
      </c>
      <c r="AD140" s="9">
        <v>4</v>
      </c>
      <c r="AE140" s="23" t="s">
        <v>8</v>
      </c>
      <c r="AF140" s="680">
        <v>27.394236646070972</v>
      </c>
      <c r="AG140" s="662">
        <f>INDEX('Калькулятор 24v'!$L$82:$BF$82,MATCH(AB140,'Калькулятор 24v'!$L$70:$BF$70,0))</f>
        <v>9958.4323799999984</v>
      </c>
      <c r="AH140" s="27">
        <v>100318.00004926868</v>
      </c>
      <c r="AI140" s="27">
        <v>32038.090955076928</v>
      </c>
      <c r="AJ140" s="20">
        <f t="shared" si="21"/>
        <v>132356.09100434562</v>
      </c>
      <c r="AK140" s="8" t="str">
        <f t="shared" si="27"/>
        <v>Wtherm</v>
      </c>
      <c r="AL140" s="9" t="s">
        <v>7</v>
      </c>
      <c r="AM140" s="25" t="s">
        <v>80</v>
      </c>
      <c r="AN140" s="9" t="s">
        <v>7</v>
      </c>
      <c r="AO140" s="9">
        <v>110</v>
      </c>
      <c r="AP140" s="9" t="s">
        <v>7</v>
      </c>
      <c r="AQ140" s="9">
        <v>340</v>
      </c>
      <c r="AR140" s="9" t="s">
        <v>7</v>
      </c>
      <c r="AS140" s="11">
        <v>2700</v>
      </c>
      <c r="AT140" s="9" t="s">
        <v>7</v>
      </c>
      <c r="AU140" s="9">
        <v>4</v>
      </c>
      <c r="AV140" s="23" t="s">
        <v>8</v>
      </c>
      <c r="AW140" s="680">
        <v>28.370647278070969</v>
      </c>
      <c r="AX140" s="662">
        <f>INDEX('Калькулятор 24v'!$L$88:$BF$88,MATCH(AS140,'Калькулятор 24v'!$L$70:$BF$70,0))</f>
        <v>12342.376301935217</v>
      </c>
      <c r="AY140" s="27">
        <v>101575.58795902235</v>
      </c>
      <c r="AZ140" s="27">
        <v>32038.090955076928</v>
      </c>
      <c r="BA140" s="20">
        <f t="shared" si="22"/>
        <v>133613.67891409929</v>
      </c>
      <c r="BB140" s="8" t="str">
        <f t="shared" si="28"/>
        <v>Wtherm</v>
      </c>
      <c r="BC140" s="9" t="s">
        <v>7</v>
      </c>
      <c r="BD140" s="25" t="s">
        <v>80</v>
      </c>
      <c r="BE140" s="9" t="s">
        <v>7</v>
      </c>
      <c r="BF140" s="9">
        <v>140</v>
      </c>
      <c r="BG140" s="9" t="s">
        <v>7</v>
      </c>
      <c r="BH140" s="9">
        <v>340</v>
      </c>
      <c r="BI140" s="9" t="s">
        <v>7</v>
      </c>
      <c r="BJ140" s="11">
        <v>2700</v>
      </c>
      <c r="BK140" s="9" t="s">
        <v>7</v>
      </c>
      <c r="BL140" s="9">
        <v>8</v>
      </c>
      <c r="BM140" s="24" t="s">
        <v>12</v>
      </c>
      <c r="BN140" s="680">
        <v>35.414223148551166</v>
      </c>
      <c r="BO140" s="662">
        <f>INDEX('Калькулятор 24v'!$L$94:$BF$94,MATCH(BJ140,'Калькулятор 24v'!$L$70:$BF$70,0))</f>
        <v>16684.163487420006</v>
      </c>
      <c r="BP140" s="27">
        <v>128425.52901777695</v>
      </c>
      <c r="BQ140" s="27">
        <v>32038.090955076928</v>
      </c>
      <c r="BR140" s="20">
        <f t="shared" si="23"/>
        <v>160463.61997285386</v>
      </c>
      <c r="BS140" s="8" t="str">
        <f t="shared" si="29"/>
        <v>Wtherm</v>
      </c>
      <c r="BT140" s="9" t="s">
        <v>7</v>
      </c>
      <c r="BU140" s="25" t="s">
        <v>80</v>
      </c>
      <c r="BV140" s="9" t="s">
        <v>7</v>
      </c>
      <c r="BW140" s="9">
        <v>180</v>
      </c>
      <c r="BX140" s="9" t="s">
        <v>7</v>
      </c>
      <c r="BY140" s="9">
        <v>340</v>
      </c>
      <c r="BZ140" s="9" t="s">
        <v>7</v>
      </c>
      <c r="CA140" s="11">
        <v>2700</v>
      </c>
      <c r="CB140" s="9" t="s">
        <v>7</v>
      </c>
      <c r="CC140" s="9">
        <v>8</v>
      </c>
      <c r="CD140" s="24" t="s">
        <v>12</v>
      </c>
      <c r="CE140" s="680">
        <v>37.367044412551174</v>
      </c>
      <c r="CF140" s="662">
        <f>INDEX('Калькулятор 24v'!$L$106:$BF$106,MATCH(CA140,'Калькулятор 24v'!$L$70:$BF$70,0))</f>
        <v>19104.663889740008</v>
      </c>
      <c r="CG140" s="27">
        <v>130955.79858728434</v>
      </c>
      <c r="CH140" s="27">
        <v>32038.090955076928</v>
      </c>
      <c r="CI140" s="20">
        <f t="shared" si="24"/>
        <v>162993.88954236126</v>
      </c>
    </row>
    <row r="141" spans="2:87" ht="16.5" thickBot="1" x14ac:dyDescent="0.3">
      <c r="B141" s="846"/>
      <c r="C141" s="8" t="str">
        <f t="shared" si="25"/>
        <v>Wtherm</v>
      </c>
      <c r="D141" s="9" t="s">
        <v>7</v>
      </c>
      <c r="E141" s="25" t="s">
        <v>80</v>
      </c>
      <c r="F141" s="9" t="s">
        <v>7</v>
      </c>
      <c r="G141" s="9">
        <v>75</v>
      </c>
      <c r="H141" s="9" t="s">
        <v>7</v>
      </c>
      <c r="I141" s="9">
        <v>340</v>
      </c>
      <c r="J141" s="9" t="s">
        <v>7</v>
      </c>
      <c r="K141" s="11">
        <v>2750</v>
      </c>
      <c r="L141" s="9" t="s">
        <v>7</v>
      </c>
      <c r="M141" s="9">
        <v>4</v>
      </c>
      <c r="N141" s="23" t="s">
        <v>8</v>
      </c>
      <c r="O141" s="680">
        <v>27.077427817103871</v>
      </c>
      <c r="P141" s="662">
        <f>INDEX('Калькулятор 24v'!$L$76:$BF$76,MATCH(K141,'Калькулятор 24v'!$L$70:$BF$70,0))</f>
        <v>10146.052800000003</v>
      </c>
      <c r="Q141" s="27">
        <v>100553.04224219275</v>
      </c>
      <c r="R141" s="27">
        <v>32563.570448282066</v>
      </c>
      <c r="S141" s="20">
        <f t="shared" si="20"/>
        <v>133116.61269047481</v>
      </c>
      <c r="T141" s="8" t="str">
        <f t="shared" si="26"/>
        <v>Wtherm</v>
      </c>
      <c r="U141" s="9" t="s">
        <v>7</v>
      </c>
      <c r="V141" s="25" t="s">
        <v>80</v>
      </c>
      <c r="W141" s="9" t="s">
        <v>7</v>
      </c>
      <c r="X141" s="9">
        <v>90</v>
      </c>
      <c r="Y141" s="9" t="s">
        <v>7</v>
      </c>
      <c r="Z141" s="9">
        <v>340</v>
      </c>
      <c r="AA141" s="9" t="s">
        <v>7</v>
      </c>
      <c r="AB141" s="11">
        <v>2750</v>
      </c>
      <c r="AC141" s="9" t="s">
        <v>7</v>
      </c>
      <c r="AD141" s="9">
        <v>4</v>
      </c>
      <c r="AE141" s="23" t="s">
        <v>8</v>
      </c>
      <c r="AF141" s="680">
        <v>27.81924999110387</v>
      </c>
      <c r="AG141" s="662">
        <f>INDEX('Калькулятор 24v'!$L$82:$BF$82,MATCH(AB141,'Калькулятор 24v'!$L$70:$BF$70,0))</f>
        <v>10170.313919999999</v>
      </c>
      <c r="AH141" s="27">
        <v>101485.5206148705</v>
      </c>
      <c r="AI141" s="27">
        <v>32563.570448282066</v>
      </c>
      <c r="AJ141" s="20">
        <f t="shared" si="21"/>
        <v>134049.09106315256</v>
      </c>
      <c r="AK141" s="8" t="str">
        <f t="shared" si="27"/>
        <v>Wtherm</v>
      </c>
      <c r="AL141" s="9" t="s">
        <v>7</v>
      </c>
      <c r="AM141" s="25" t="s">
        <v>80</v>
      </c>
      <c r="AN141" s="9" t="s">
        <v>7</v>
      </c>
      <c r="AO141" s="9">
        <v>110</v>
      </c>
      <c r="AP141" s="9" t="s">
        <v>7</v>
      </c>
      <c r="AQ141" s="9">
        <v>340</v>
      </c>
      <c r="AR141" s="9" t="s">
        <v>7</v>
      </c>
      <c r="AS141" s="11">
        <v>2750</v>
      </c>
      <c r="AT141" s="9" t="s">
        <v>7</v>
      </c>
      <c r="AU141" s="9">
        <v>4</v>
      </c>
      <c r="AV141" s="23" t="s">
        <v>8</v>
      </c>
      <c r="AW141" s="680">
        <v>28.808346223103875</v>
      </c>
      <c r="AX141" s="662">
        <f>INDEX('Калькулятор 24v'!$L$88:$BF$88,MATCH(AS141,'Калькулятор 24v'!$L$70:$BF$70,0))</f>
        <v>12604.980053040223</v>
      </c>
      <c r="AY141" s="27">
        <v>102759.01261177419</v>
      </c>
      <c r="AZ141" s="27">
        <v>32563.570448282066</v>
      </c>
      <c r="BA141" s="20">
        <f t="shared" si="22"/>
        <v>135322.58306005626</v>
      </c>
      <c r="BB141" s="8" t="str">
        <f t="shared" si="28"/>
        <v>Wtherm</v>
      </c>
      <c r="BC141" s="9" t="s">
        <v>7</v>
      </c>
      <c r="BD141" s="25" t="s">
        <v>80</v>
      </c>
      <c r="BE141" s="9" t="s">
        <v>7</v>
      </c>
      <c r="BF141" s="9">
        <v>140</v>
      </c>
      <c r="BG141" s="9" t="s">
        <v>7</v>
      </c>
      <c r="BH141" s="9">
        <v>340</v>
      </c>
      <c r="BI141" s="9" t="s">
        <v>7</v>
      </c>
      <c r="BJ141" s="11">
        <v>2750</v>
      </c>
      <c r="BK141" s="9" t="s">
        <v>7</v>
      </c>
      <c r="BL141" s="9">
        <v>8</v>
      </c>
      <c r="BM141" s="24" t="s">
        <v>12</v>
      </c>
      <c r="BN141" s="680">
        <v>35.982690840734925</v>
      </c>
      <c r="BO141" s="662">
        <f>INDEX('Калькулятор 24v'!$L$94:$BF$94,MATCH(BJ141,'Калькулятор 24v'!$L$70:$BF$70,0))</f>
        <v>17039.145689280005</v>
      </c>
      <c r="BP141" s="27">
        <v>130130.98867704725</v>
      </c>
      <c r="BQ141" s="27">
        <v>32563.570448282066</v>
      </c>
      <c r="BR141" s="20">
        <f t="shared" si="23"/>
        <v>162694.55912532931</v>
      </c>
      <c r="BS141" s="8" t="str">
        <f t="shared" si="29"/>
        <v>Wtherm</v>
      </c>
      <c r="BT141" s="9" t="s">
        <v>7</v>
      </c>
      <c r="BU141" s="25" t="s">
        <v>80</v>
      </c>
      <c r="BV141" s="9" t="s">
        <v>7</v>
      </c>
      <c r="BW141" s="9">
        <v>180</v>
      </c>
      <c r="BX141" s="9" t="s">
        <v>7</v>
      </c>
      <c r="BY141" s="9">
        <v>340</v>
      </c>
      <c r="BZ141" s="9" t="s">
        <v>7</v>
      </c>
      <c r="CA141" s="11">
        <v>2750</v>
      </c>
      <c r="CB141" s="9" t="s">
        <v>7</v>
      </c>
      <c r="CC141" s="9">
        <v>8</v>
      </c>
      <c r="CD141" s="24" t="s">
        <v>12</v>
      </c>
      <c r="CE141" s="680">
        <v>37.960883304734928</v>
      </c>
      <c r="CF141" s="662">
        <f>INDEX('Калькулятор 24v'!$L$106:$BF$106,MATCH(CA141,'Калькулятор 24v'!$L$70:$BF$70,0))</f>
        <v>19511.146100160007</v>
      </c>
      <c r="CG141" s="27">
        <v>132693.06642085465</v>
      </c>
      <c r="CH141" s="27">
        <v>32563.570448282066</v>
      </c>
      <c r="CI141" s="20">
        <f t="shared" si="24"/>
        <v>165256.63686913671</v>
      </c>
    </row>
    <row r="142" spans="2:87" ht="16.5" thickBot="1" x14ac:dyDescent="0.3">
      <c r="B142" s="846"/>
      <c r="C142" s="8" t="str">
        <f t="shared" si="25"/>
        <v>Wtherm</v>
      </c>
      <c r="D142" s="9" t="s">
        <v>7</v>
      </c>
      <c r="E142" s="25" t="s">
        <v>80</v>
      </c>
      <c r="F142" s="9" t="s">
        <v>7</v>
      </c>
      <c r="G142" s="9">
        <v>75</v>
      </c>
      <c r="H142" s="9" t="s">
        <v>7</v>
      </c>
      <c r="I142" s="9">
        <v>340</v>
      </c>
      <c r="J142" s="9" t="s">
        <v>7</v>
      </c>
      <c r="K142" s="11">
        <v>2800</v>
      </c>
      <c r="L142" s="9" t="s">
        <v>7</v>
      </c>
      <c r="M142" s="9">
        <v>4</v>
      </c>
      <c r="N142" s="23" t="s">
        <v>8</v>
      </c>
      <c r="O142" s="680">
        <v>27.492926962136771</v>
      </c>
      <c r="P142" s="662">
        <f>INDEX('Калькулятор 24v'!$L$76:$BF$76,MATCH(K142,'Калькулятор 24v'!$L$70:$BF$70,0))</f>
        <v>10357.428900000004</v>
      </c>
      <c r="Q142" s="27">
        <v>101708.63474243206</v>
      </c>
      <c r="R142" s="27">
        <v>33089.049941487181</v>
      </c>
      <c r="S142" s="20">
        <f t="shared" si="20"/>
        <v>134797.68468391924</v>
      </c>
      <c r="T142" s="8" t="str">
        <f t="shared" si="26"/>
        <v>Wtherm</v>
      </c>
      <c r="U142" s="9" t="s">
        <v>7</v>
      </c>
      <c r="V142" s="25" t="s">
        <v>80</v>
      </c>
      <c r="W142" s="9" t="s">
        <v>7</v>
      </c>
      <c r="X142" s="9">
        <v>90</v>
      </c>
      <c r="Y142" s="9" t="s">
        <v>7</v>
      </c>
      <c r="Z142" s="9">
        <v>340</v>
      </c>
      <c r="AA142" s="9" t="s">
        <v>7</v>
      </c>
      <c r="AB142" s="11">
        <v>2800</v>
      </c>
      <c r="AC142" s="9" t="s">
        <v>7</v>
      </c>
      <c r="AD142" s="9">
        <v>4</v>
      </c>
      <c r="AE142" s="23" t="s">
        <v>8</v>
      </c>
      <c r="AF142" s="680">
        <v>28.244263336136768</v>
      </c>
      <c r="AG142" s="662">
        <f>INDEX('Калькулятор 24v'!$L$82:$BF$82,MATCH(AB142,'Калькулятор 24v'!$L$70:$BF$70,0))</f>
        <v>10382.195459999999</v>
      </c>
      <c r="AH142" s="27">
        <v>102653.04118047233</v>
      </c>
      <c r="AI142" s="27">
        <v>33089.049941487181</v>
      </c>
      <c r="AJ142" s="20">
        <f t="shared" si="21"/>
        <v>135742.0911219595</v>
      </c>
      <c r="AK142" s="8" t="str">
        <f t="shared" si="27"/>
        <v>Wtherm</v>
      </c>
      <c r="AL142" s="9" t="s">
        <v>7</v>
      </c>
      <c r="AM142" s="25" t="s">
        <v>80</v>
      </c>
      <c r="AN142" s="9" t="s">
        <v>7</v>
      </c>
      <c r="AO142" s="9">
        <v>110</v>
      </c>
      <c r="AP142" s="9" t="s">
        <v>7</v>
      </c>
      <c r="AQ142" s="9">
        <v>340</v>
      </c>
      <c r="AR142" s="9" t="s">
        <v>7</v>
      </c>
      <c r="AS142" s="11">
        <v>2800</v>
      </c>
      <c r="AT142" s="9" t="s">
        <v>7</v>
      </c>
      <c r="AU142" s="9">
        <v>4</v>
      </c>
      <c r="AV142" s="23" t="s">
        <v>8</v>
      </c>
      <c r="AW142" s="680">
        <v>29.246045168136774</v>
      </c>
      <c r="AX142" s="662">
        <f>INDEX('Калькулятор 24v'!$L$88:$BF$88,MATCH(AS142,'Калькулятор 24v'!$L$70:$BF$70,0))</f>
        <v>12867.583804145228</v>
      </c>
      <c r="AY142" s="27">
        <v>103942.437264526</v>
      </c>
      <c r="AZ142" s="27">
        <v>33089.049941487181</v>
      </c>
      <c r="BA142" s="20">
        <f t="shared" si="22"/>
        <v>137031.48720601317</v>
      </c>
      <c r="BB142" s="8" t="str">
        <f t="shared" si="28"/>
        <v>Wtherm</v>
      </c>
      <c r="BC142" s="9" t="s">
        <v>7</v>
      </c>
      <c r="BD142" s="25" t="s">
        <v>80</v>
      </c>
      <c r="BE142" s="9" t="s">
        <v>7</v>
      </c>
      <c r="BF142" s="9">
        <v>140</v>
      </c>
      <c r="BG142" s="9" t="s">
        <v>7</v>
      </c>
      <c r="BH142" s="9">
        <v>340</v>
      </c>
      <c r="BI142" s="9" t="s">
        <v>7</v>
      </c>
      <c r="BJ142" s="11">
        <v>2800</v>
      </c>
      <c r="BK142" s="9" t="s">
        <v>7</v>
      </c>
      <c r="BL142" s="9">
        <v>8</v>
      </c>
      <c r="BM142" s="24" t="s">
        <v>12</v>
      </c>
      <c r="BN142" s="680">
        <v>36.551158532918677</v>
      </c>
      <c r="BO142" s="662">
        <f>INDEX('Калькулятор 24v'!$L$94:$BF$94,MATCH(BJ142,'Калькулятор 24v'!$L$70:$BF$70,0))</f>
        <v>17394.127891140008</v>
      </c>
      <c r="BP142" s="27">
        <v>131836.44833631755</v>
      </c>
      <c r="BQ142" s="27">
        <v>33089.049941487181</v>
      </c>
      <c r="BR142" s="20">
        <f t="shared" si="23"/>
        <v>164925.49827780473</v>
      </c>
      <c r="BS142" s="8" t="str">
        <f t="shared" si="29"/>
        <v>Wtherm</v>
      </c>
      <c r="BT142" s="9" t="s">
        <v>7</v>
      </c>
      <c r="BU142" s="25" t="s">
        <v>80</v>
      </c>
      <c r="BV142" s="9" t="s">
        <v>7</v>
      </c>
      <c r="BW142" s="9">
        <v>180</v>
      </c>
      <c r="BX142" s="9" t="s">
        <v>7</v>
      </c>
      <c r="BY142" s="9">
        <v>340</v>
      </c>
      <c r="BZ142" s="9" t="s">
        <v>7</v>
      </c>
      <c r="CA142" s="11">
        <v>2800</v>
      </c>
      <c r="CB142" s="9" t="s">
        <v>7</v>
      </c>
      <c r="CC142" s="9">
        <v>8</v>
      </c>
      <c r="CD142" s="24" t="s">
        <v>12</v>
      </c>
      <c r="CE142" s="680">
        <v>38.554722196918682</v>
      </c>
      <c r="CF142" s="662">
        <f>INDEX('Калькулятор 24v'!$L$106:$BF$106,MATCH(CA142,'Калькулятор 24v'!$L$70:$BF$70,0))</f>
        <v>19917.628310580007</v>
      </c>
      <c r="CG142" s="27">
        <v>134430.33425442493</v>
      </c>
      <c r="CH142" s="27">
        <v>33089.049941487181</v>
      </c>
      <c r="CI142" s="20">
        <f t="shared" si="24"/>
        <v>167519.38419591211</v>
      </c>
    </row>
    <row r="143" spans="2:87" ht="16.5" thickBot="1" x14ac:dyDescent="0.3">
      <c r="B143" s="846"/>
      <c r="C143" s="8" t="str">
        <f t="shared" si="25"/>
        <v>Wtherm</v>
      </c>
      <c r="D143" s="9" t="s">
        <v>7</v>
      </c>
      <c r="E143" s="25" t="s">
        <v>80</v>
      </c>
      <c r="F143" s="9" t="s">
        <v>7</v>
      </c>
      <c r="G143" s="9">
        <v>75</v>
      </c>
      <c r="H143" s="9" t="s">
        <v>7</v>
      </c>
      <c r="I143" s="9">
        <v>340</v>
      </c>
      <c r="J143" s="9" t="s">
        <v>7</v>
      </c>
      <c r="K143" s="11">
        <v>2850</v>
      </c>
      <c r="L143" s="9" t="s">
        <v>7</v>
      </c>
      <c r="M143" s="9">
        <v>4</v>
      </c>
      <c r="N143" s="23" t="s">
        <v>8</v>
      </c>
      <c r="O143" s="680">
        <v>27.908426107169678</v>
      </c>
      <c r="P143" s="662">
        <f>INDEX('Калькулятор 24v'!$L$76:$BF$76,MATCH(K143,'Калькулятор 24v'!$L$70:$BF$70,0))</f>
        <v>10568.805000000004</v>
      </c>
      <c r="Q143" s="27">
        <v>102864.22724267136</v>
      </c>
      <c r="R143" s="27">
        <v>33614.529434692318</v>
      </c>
      <c r="S143" s="20">
        <f t="shared" si="20"/>
        <v>136478.75667736368</v>
      </c>
      <c r="T143" s="8" t="str">
        <f t="shared" si="26"/>
        <v>Wtherm</v>
      </c>
      <c r="U143" s="9" t="s">
        <v>7</v>
      </c>
      <c r="V143" s="25" t="s">
        <v>80</v>
      </c>
      <c r="W143" s="9" t="s">
        <v>7</v>
      </c>
      <c r="X143" s="9">
        <v>90</v>
      </c>
      <c r="Y143" s="9" t="s">
        <v>7</v>
      </c>
      <c r="Z143" s="9">
        <v>340</v>
      </c>
      <c r="AA143" s="9" t="s">
        <v>7</v>
      </c>
      <c r="AB143" s="11">
        <v>2850</v>
      </c>
      <c r="AC143" s="9" t="s">
        <v>7</v>
      </c>
      <c r="AD143" s="9">
        <v>4</v>
      </c>
      <c r="AE143" s="23" t="s">
        <v>8</v>
      </c>
      <c r="AF143" s="680">
        <v>28.669276681169674</v>
      </c>
      <c r="AG143" s="662">
        <f>INDEX('Калькулятор 24v'!$L$82:$BF$82,MATCH(AB143,'Калькулятор 24v'!$L$70:$BF$70,0))</f>
        <v>10594.076999999997</v>
      </c>
      <c r="AH143" s="27">
        <v>103820.56174607415</v>
      </c>
      <c r="AI143" s="27">
        <v>33614.529434692318</v>
      </c>
      <c r="AJ143" s="20">
        <f t="shared" si="21"/>
        <v>137435.09118076647</v>
      </c>
      <c r="AK143" s="8" t="str">
        <f t="shared" si="27"/>
        <v>Wtherm</v>
      </c>
      <c r="AL143" s="9" t="s">
        <v>7</v>
      </c>
      <c r="AM143" s="25" t="s">
        <v>80</v>
      </c>
      <c r="AN143" s="9" t="s">
        <v>7</v>
      </c>
      <c r="AO143" s="9">
        <v>110</v>
      </c>
      <c r="AP143" s="9" t="s">
        <v>7</v>
      </c>
      <c r="AQ143" s="9">
        <v>340</v>
      </c>
      <c r="AR143" s="9" t="s">
        <v>7</v>
      </c>
      <c r="AS143" s="11">
        <v>2850</v>
      </c>
      <c r="AT143" s="9" t="s">
        <v>7</v>
      </c>
      <c r="AU143" s="9">
        <v>4</v>
      </c>
      <c r="AV143" s="23" t="s">
        <v>8</v>
      </c>
      <c r="AW143" s="680">
        <v>29.683744113169677</v>
      </c>
      <c r="AX143" s="662">
        <f>INDEX('Калькулятор 24v'!$L$88:$BF$88,MATCH(AS143,'Калькулятор 24v'!$L$70:$BF$70,0))</f>
        <v>13130.187555250232</v>
      </c>
      <c r="AY143" s="27">
        <v>105125.86191727781</v>
      </c>
      <c r="AZ143" s="27">
        <v>33614.529434692318</v>
      </c>
      <c r="BA143" s="20">
        <f t="shared" si="22"/>
        <v>138740.39135197015</v>
      </c>
      <c r="BB143" s="8" t="str">
        <f t="shared" si="28"/>
        <v>Wtherm</v>
      </c>
      <c r="BC143" s="9" t="s">
        <v>7</v>
      </c>
      <c r="BD143" s="25" t="s">
        <v>80</v>
      </c>
      <c r="BE143" s="9" t="s">
        <v>7</v>
      </c>
      <c r="BF143" s="9">
        <v>140</v>
      </c>
      <c r="BG143" s="9" t="s">
        <v>7</v>
      </c>
      <c r="BH143" s="9">
        <v>340</v>
      </c>
      <c r="BI143" s="9" t="s">
        <v>7</v>
      </c>
      <c r="BJ143" s="11">
        <v>2850</v>
      </c>
      <c r="BK143" s="9" t="s">
        <v>7</v>
      </c>
      <c r="BL143" s="9">
        <v>8</v>
      </c>
      <c r="BM143" s="24" t="s">
        <v>12</v>
      </c>
      <c r="BN143" s="680">
        <v>37.119626225102429</v>
      </c>
      <c r="BO143" s="662">
        <f>INDEX('Калькулятор 24v'!$L$94:$BF$94,MATCH(BJ143,'Калькулятор 24v'!$L$70:$BF$70,0))</f>
        <v>17749.110093000007</v>
      </c>
      <c r="BP143" s="27">
        <v>133541.90799558786</v>
      </c>
      <c r="BQ143" s="27">
        <v>33614.529434692318</v>
      </c>
      <c r="BR143" s="20">
        <f t="shared" si="23"/>
        <v>167156.43743028017</v>
      </c>
      <c r="BS143" s="8" t="str">
        <f t="shared" si="29"/>
        <v>Wtherm</v>
      </c>
      <c r="BT143" s="9" t="s">
        <v>7</v>
      </c>
      <c r="BU143" s="25" t="s">
        <v>80</v>
      </c>
      <c r="BV143" s="9" t="s">
        <v>7</v>
      </c>
      <c r="BW143" s="9">
        <v>180</v>
      </c>
      <c r="BX143" s="9" t="s">
        <v>7</v>
      </c>
      <c r="BY143" s="9">
        <v>340</v>
      </c>
      <c r="BZ143" s="9" t="s">
        <v>7</v>
      </c>
      <c r="CA143" s="11">
        <v>2850</v>
      </c>
      <c r="CB143" s="9" t="s">
        <v>7</v>
      </c>
      <c r="CC143" s="9">
        <v>8</v>
      </c>
      <c r="CD143" s="24" t="s">
        <v>12</v>
      </c>
      <c r="CE143" s="680">
        <v>39.148561089102422</v>
      </c>
      <c r="CF143" s="662">
        <f>INDEX('Калькулятор 24v'!$L$106:$BF$106,MATCH(CA143,'Калькулятор 24v'!$L$70:$BF$70,0))</f>
        <v>20324.110521000006</v>
      </c>
      <c r="CG143" s="27">
        <v>136167.60208799521</v>
      </c>
      <c r="CH143" s="27">
        <v>33614.529434692318</v>
      </c>
      <c r="CI143" s="20">
        <f t="shared" si="24"/>
        <v>169782.13152268753</v>
      </c>
    </row>
    <row r="144" spans="2:87" ht="16.5" thickBot="1" x14ac:dyDescent="0.3">
      <c r="B144" s="846"/>
      <c r="C144" s="8" t="str">
        <f t="shared" si="25"/>
        <v>Wtherm</v>
      </c>
      <c r="D144" s="9" t="s">
        <v>7</v>
      </c>
      <c r="E144" s="25" t="s">
        <v>80</v>
      </c>
      <c r="F144" s="9" t="s">
        <v>7</v>
      </c>
      <c r="G144" s="9">
        <v>75</v>
      </c>
      <c r="H144" s="9" t="s">
        <v>7</v>
      </c>
      <c r="I144" s="9">
        <v>340</v>
      </c>
      <c r="J144" s="9" t="s">
        <v>7</v>
      </c>
      <c r="K144" s="11">
        <v>2900</v>
      </c>
      <c r="L144" s="9" t="s">
        <v>7</v>
      </c>
      <c r="M144" s="9">
        <v>4</v>
      </c>
      <c r="N144" s="23" t="s">
        <v>8</v>
      </c>
      <c r="O144" s="680">
        <v>28.355033252202578</v>
      </c>
      <c r="P144" s="662">
        <f>INDEX('Калькулятор 24v'!$L$76:$BF$76,MATCH(K144,'Калькулятор 24v'!$L$70:$BF$70,0))</f>
        <v>10780.181100000003</v>
      </c>
      <c r="Q144" s="27">
        <v>104019.81974291069</v>
      </c>
      <c r="R144" s="27">
        <v>34370.008927897441</v>
      </c>
      <c r="S144" s="20">
        <f t="shared" si="20"/>
        <v>138389.82867080814</v>
      </c>
      <c r="T144" s="8" t="str">
        <f t="shared" si="26"/>
        <v>Wtherm</v>
      </c>
      <c r="U144" s="9" t="s">
        <v>7</v>
      </c>
      <c r="V144" s="25" t="s">
        <v>80</v>
      </c>
      <c r="W144" s="9" t="s">
        <v>7</v>
      </c>
      <c r="X144" s="9">
        <v>90</v>
      </c>
      <c r="Y144" s="9" t="s">
        <v>7</v>
      </c>
      <c r="Z144" s="9">
        <v>340</v>
      </c>
      <c r="AA144" s="9" t="s">
        <v>7</v>
      </c>
      <c r="AB144" s="11">
        <v>2900</v>
      </c>
      <c r="AC144" s="9" t="s">
        <v>7</v>
      </c>
      <c r="AD144" s="9">
        <v>4</v>
      </c>
      <c r="AE144" s="23" t="s">
        <v>8</v>
      </c>
      <c r="AF144" s="680">
        <v>29.125398026202575</v>
      </c>
      <c r="AG144" s="662">
        <f>INDEX('Калькулятор 24v'!$L$82:$BF$82,MATCH(AB144,'Калькулятор 24v'!$L$70:$BF$70,0))</f>
        <v>10805.958539999998</v>
      </c>
      <c r="AH144" s="27">
        <v>104988.08231167597</v>
      </c>
      <c r="AI144" s="27">
        <v>34370.008927897441</v>
      </c>
      <c r="AJ144" s="20">
        <f t="shared" si="21"/>
        <v>139358.0912395734</v>
      </c>
      <c r="AK144" s="8" t="str">
        <f t="shared" si="27"/>
        <v>Wtherm</v>
      </c>
      <c r="AL144" s="9" t="s">
        <v>7</v>
      </c>
      <c r="AM144" s="25" t="s">
        <v>80</v>
      </c>
      <c r="AN144" s="9" t="s">
        <v>7</v>
      </c>
      <c r="AO144" s="9">
        <v>110</v>
      </c>
      <c r="AP144" s="9" t="s">
        <v>7</v>
      </c>
      <c r="AQ144" s="9">
        <v>340</v>
      </c>
      <c r="AR144" s="9" t="s">
        <v>7</v>
      </c>
      <c r="AS144" s="11">
        <v>2900</v>
      </c>
      <c r="AT144" s="9" t="s">
        <v>7</v>
      </c>
      <c r="AU144" s="9">
        <v>4</v>
      </c>
      <c r="AV144" s="23" t="s">
        <v>8</v>
      </c>
      <c r="AW144" s="680">
        <v>30.15255105820258</v>
      </c>
      <c r="AX144" s="662">
        <f>INDEX('Калькулятор 24v'!$L$88:$BF$88,MATCH(AS144,'Калькулятор 24v'!$L$70:$BF$70,0))</f>
        <v>13392.791306355237</v>
      </c>
      <c r="AY144" s="27">
        <v>106309.28657002964</v>
      </c>
      <c r="AZ144" s="27">
        <v>34370.008927897441</v>
      </c>
      <c r="BA144" s="20">
        <f t="shared" si="22"/>
        <v>140679.29549792709</v>
      </c>
      <c r="BB144" s="8" t="str">
        <f t="shared" si="28"/>
        <v>Wtherm</v>
      </c>
      <c r="BC144" s="9" t="s">
        <v>7</v>
      </c>
      <c r="BD144" s="25" t="s">
        <v>80</v>
      </c>
      <c r="BE144" s="9" t="s">
        <v>7</v>
      </c>
      <c r="BF144" s="9">
        <v>140</v>
      </c>
      <c r="BG144" s="9" t="s">
        <v>7</v>
      </c>
      <c r="BH144" s="9">
        <v>340</v>
      </c>
      <c r="BI144" s="9" t="s">
        <v>7</v>
      </c>
      <c r="BJ144" s="11">
        <v>2900</v>
      </c>
      <c r="BK144" s="9" t="s">
        <v>7</v>
      </c>
      <c r="BL144" s="9">
        <v>8</v>
      </c>
      <c r="BM144" s="24" t="s">
        <v>12</v>
      </c>
      <c r="BN144" s="680">
        <v>37.719201917286178</v>
      </c>
      <c r="BO144" s="662">
        <f>INDEX('Калькулятор 24v'!$L$94:$BF$94,MATCH(BJ144,'Калькулятор 24v'!$L$70:$BF$70,0))</f>
        <v>18104.092294860005</v>
      </c>
      <c r="BP144" s="27">
        <v>135247.36765485816</v>
      </c>
      <c r="BQ144" s="27">
        <v>34370.008927897441</v>
      </c>
      <c r="BR144" s="20">
        <f t="shared" si="23"/>
        <v>169617.37658275559</v>
      </c>
      <c r="BS144" s="8" t="str">
        <f t="shared" si="29"/>
        <v>Wtherm</v>
      </c>
      <c r="BT144" s="9" t="s">
        <v>7</v>
      </c>
      <c r="BU144" s="25" t="s">
        <v>80</v>
      </c>
      <c r="BV144" s="9" t="s">
        <v>7</v>
      </c>
      <c r="BW144" s="9">
        <v>180</v>
      </c>
      <c r="BX144" s="9" t="s">
        <v>7</v>
      </c>
      <c r="BY144" s="9">
        <v>340</v>
      </c>
      <c r="BZ144" s="9" t="s">
        <v>7</v>
      </c>
      <c r="CA144" s="11">
        <v>2900</v>
      </c>
      <c r="CB144" s="9" t="s">
        <v>7</v>
      </c>
      <c r="CC144" s="9">
        <v>8</v>
      </c>
      <c r="CD144" s="24" t="s">
        <v>12</v>
      </c>
      <c r="CE144" s="680">
        <v>39.77350798128618</v>
      </c>
      <c r="CF144" s="662">
        <f>INDEX('Калькулятор 24v'!$L$106:$BF$106,MATCH(CA144,'Калькулятор 24v'!$L$70:$BF$70,0))</f>
        <v>20730.592731420005</v>
      </c>
      <c r="CG144" s="27">
        <v>137904.86992156555</v>
      </c>
      <c r="CH144" s="27">
        <v>34370.008927897441</v>
      </c>
      <c r="CI144" s="20">
        <f t="shared" si="24"/>
        <v>172274.87884946298</v>
      </c>
    </row>
    <row r="145" spans="2:87" ht="16.5" thickBot="1" x14ac:dyDescent="0.3">
      <c r="B145" s="846"/>
      <c r="C145" s="8" t="str">
        <f t="shared" si="25"/>
        <v>Wtherm</v>
      </c>
      <c r="D145" s="9" t="s">
        <v>7</v>
      </c>
      <c r="E145" s="25" t="s">
        <v>80</v>
      </c>
      <c r="F145" s="9" t="s">
        <v>7</v>
      </c>
      <c r="G145" s="9">
        <v>75</v>
      </c>
      <c r="H145" s="9" t="s">
        <v>7</v>
      </c>
      <c r="I145" s="9">
        <v>340</v>
      </c>
      <c r="J145" s="9" t="s">
        <v>7</v>
      </c>
      <c r="K145" s="11">
        <v>2950</v>
      </c>
      <c r="L145" s="9" t="s">
        <v>7</v>
      </c>
      <c r="M145" s="9">
        <v>4</v>
      </c>
      <c r="N145" s="23" t="s">
        <v>8</v>
      </c>
      <c r="O145" s="680">
        <v>29.072532397235484</v>
      </c>
      <c r="P145" s="662">
        <f>INDEX('Калькулятор 24v'!$L$76:$BF$76,MATCH(K145,'Калькулятор 24v'!$L$70:$BF$70,0))</f>
        <v>10991.557200000005</v>
      </c>
      <c r="Q145" s="27">
        <v>105175.41224315003</v>
      </c>
      <c r="R145" s="27">
        <v>34895.488421102571</v>
      </c>
      <c r="S145" s="20">
        <f t="shared" si="20"/>
        <v>140070.90066425261</v>
      </c>
      <c r="T145" s="8" t="str">
        <f t="shared" si="26"/>
        <v>Wtherm</v>
      </c>
      <c r="U145" s="9" t="s">
        <v>7</v>
      </c>
      <c r="V145" s="25" t="s">
        <v>80</v>
      </c>
      <c r="W145" s="9" t="s">
        <v>7</v>
      </c>
      <c r="X145" s="9">
        <v>90</v>
      </c>
      <c r="Y145" s="9" t="s">
        <v>7</v>
      </c>
      <c r="Z145" s="9">
        <v>340</v>
      </c>
      <c r="AA145" s="9" t="s">
        <v>7</v>
      </c>
      <c r="AB145" s="11">
        <v>2950</v>
      </c>
      <c r="AC145" s="9" t="s">
        <v>7</v>
      </c>
      <c r="AD145" s="9">
        <v>4</v>
      </c>
      <c r="AE145" s="23" t="s">
        <v>8</v>
      </c>
      <c r="AF145" s="680">
        <v>29.852411371235476</v>
      </c>
      <c r="AG145" s="662">
        <f>INDEX('Калькулятор 24v'!$L$82:$BF$82,MATCH(AB145,'Калькулятор 24v'!$L$70:$BF$70,0))</f>
        <v>11017.840079999998</v>
      </c>
      <c r="AH145" s="27">
        <v>106155.60287727779</v>
      </c>
      <c r="AI145" s="27">
        <v>34895.488421102571</v>
      </c>
      <c r="AJ145" s="20">
        <f t="shared" si="21"/>
        <v>141051.09129838037</v>
      </c>
      <c r="AK145" s="8" t="str">
        <f t="shared" si="27"/>
        <v>Wtherm</v>
      </c>
      <c r="AL145" s="9" t="s">
        <v>7</v>
      </c>
      <c r="AM145" s="25" t="s">
        <v>80</v>
      </c>
      <c r="AN145" s="9" t="s">
        <v>7</v>
      </c>
      <c r="AO145" s="9">
        <v>110</v>
      </c>
      <c r="AP145" s="9" t="s">
        <v>7</v>
      </c>
      <c r="AQ145" s="9">
        <v>340</v>
      </c>
      <c r="AR145" s="9" t="s">
        <v>7</v>
      </c>
      <c r="AS145" s="11">
        <v>2950</v>
      </c>
      <c r="AT145" s="9" t="s">
        <v>7</v>
      </c>
      <c r="AU145" s="9">
        <v>4</v>
      </c>
      <c r="AV145" s="23" t="s">
        <v>8</v>
      </c>
      <c r="AW145" s="680">
        <v>30.892250003235482</v>
      </c>
      <c r="AX145" s="662">
        <f>INDEX('Калькулятор 24v'!$L$88:$BF$88,MATCH(AS145,'Калькулятор 24v'!$L$70:$BF$70,0))</f>
        <v>13655.395057460242</v>
      </c>
      <c r="AY145" s="27">
        <v>107492.71122278147</v>
      </c>
      <c r="AZ145" s="27">
        <v>34895.488421102571</v>
      </c>
      <c r="BA145" s="20">
        <f t="shared" si="22"/>
        <v>142388.19964388403</v>
      </c>
      <c r="BB145" s="8" t="str">
        <f t="shared" si="28"/>
        <v>Wtherm</v>
      </c>
      <c r="BC145" s="9" t="s">
        <v>7</v>
      </c>
      <c r="BD145" s="25" t="s">
        <v>80</v>
      </c>
      <c r="BE145" s="9" t="s">
        <v>7</v>
      </c>
      <c r="BF145" s="9">
        <v>140</v>
      </c>
      <c r="BG145" s="9" t="s">
        <v>7</v>
      </c>
      <c r="BH145" s="9">
        <v>340</v>
      </c>
      <c r="BI145" s="9" t="s">
        <v>7</v>
      </c>
      <c r="BJ145" s="11">
        <v>2950</v>
      </c>
      <c r="BK145" s="9" t="s">
        <v>7</v>
      </c>
      <c r="BL145" s="9">
        <v>8</v>
      </c>
      <c r="BM145" s="24" t="s">
        <v>12</v>
      </c>
      <c r="BN145" s="680">
        <v>38.589669609469937</v>
      </c>
      <c r="BO145" s="662">
        <f>INDEX('Калькулятор 24v'!$L$94:$BF$94,MATCH(BJ145,'Калькулятор 24v'!$L$70:$BF$70,0))</f>
        <v>18459.074496720008</v>
      </c>
      <c r="BP145" s="27">
        <v>136952.82731412846</v>
      </c>
      <c r="BQ145" s="27">
        <v>34895.488421102571</v>
      </c>
      <c r="BR145" s="20">
        <f t="shared" si="23"/>
        <v>171848.31573523104</v>
      </c>
      <c r="BS145" s="8" t="str">
        <f t="shared" si="29"/>
        <v>Wtherm</v>
      </c>
      <c r="BT145" s="9" t="s">
        <v>7</v>
      </c>
      <c r="BU145" s="25" t="s">
        <v>80</v>
      </c>
      <c r="BV145" s="9" t="s">
        <v>7</v>
      </c>
      <c r="BW145" s="9">
        <v>180</v>
      </c>
      <c r="BX145" s="9" t="s">
        <v>7</v>
      </c>
      <c r="BY145" s="9">
        <v>340</v>
      </c>
      <c r="BZ145" s="9" t="s">
        <v>7</v>
      </c>
      <c r="CA145" s="11">
        <v>2950</v>
      </c>
      <c r="CB145" s="9" t="s">
        <v>7</v>
      </c>
      <c r="CC145" s="9">
        <v>8</v>
      </c>
      <c r="CD145" s="24" t="s">
        <v>12</v>
      </c>
      <c r="CE145" s="680">
        <v>40.669346873469934</v>
      </c>
      <c r="CF145" s="662">
        <f>INDEX('Калькулятор 24v'!$L$106:$BF$106,MATCH(CA145,'Калькулятор 24v'!$L$70:$BF$70,0))</f>
        <v>21137.074941840005</v>
      </c>
      <c r="CG145" s="27">
        <v>139642.13775513583</v>
      </c>
      <c r="CH145" s="27">
        <v>34895.488421102571</v>
      </c>
      <c r="CI145" s="20">
        <f t="shared" si="24"/>
        <v>174537.62617623841</v>
      </c>
    </row>
    <row r="146" spans="2:87" ht="16.5" thickBot="1" x14ac:dyDescent="0.3">
      <c r="B146" s="847"/>
      <c r="C146" s="8" t="str">
        <f t="shared" si="25"/>
        <v>Wtherm</v>
      </c>
      <c r="D146" s="9" t="s">
        <v>7</v>
      </c>
      <c r="E146" s="25" t="s">
        <v>80</v>
      </c>
      <c r="F146" s="9" t="s">
        <v>7</v>
      </c>
      <c r="G146" s="9">
        <v>75</v>
      </c>
      <c r="H146" s="9" t="s">
        <v>7</v>
      </c>
      <c r="I146" s="9">
        <v>340</v>
      </c>
      <c r="J146" s="9" t="s">
        <v>7</v>
      </c>
      <c r="K146" s="10">
        <v>3000</v>
      </c>
      <c r="L146" s="9" t="s">
        <v>7</v>
      </c>
      <c r="M146" s="9">
        <v>4</v>
      </c>
      <c r="N146" s="24" t="s">
        <v>8</v>
      </c>
      <c r="O146" s="681">
        <v>29.488031542268381</v>
      </c>
      <c r="P146" s="663">
        <f>INDEX('Калькулятор 24v'!$L$76:$BF$76,MATCH(K146,'Калькулятор 24v'!$L$70:$BF$70,0))</f>
        <v>11202.933300000004</v>
      </c>
      <c r="Q146" s="28">
        <v>106340.96972338934</v>
      </c>
      <c r="R146" s="28">
        <v>35420.967914307701</v>
      </c>
      <c r="S146" s="22">
        <f t="shared" si="20"/>
        <v>141761.93763769703</v>
      </c>
      <c r="T146" s="8" t="str">
        <f t="shared" si="26"/>
        <v>Wtherm</v>
      </c>
      <c r="U146" s="9" t="s">
        <v>7</v>
      </c>
      <c r="V146" s="25" t="s">
        <v>80</v>
      </c>
      <c r="W146" s="9" t="s">
        <v>7</v>
      </c>
      <c r="X146" s="9">
        <v>90</v>
      </c>
      <c r="Y146" s="9" t="s">
        <v>7</v>
      </c>
      <c r="Z146" s="9">
        <v>340</v>
      </c>
      <c r="AA146" s="9" t="s">
        <v>7</v>
      </c>
      <c r="AB146" s="10">
        <v>3000</v>
      </c>
      <c r="AC146" s="9" t="s">
        <v>7</v>
      </c>
      <c r="AD146" s="9">
        <v>4</v>
      </c>
      <c r="AE146" s="24" t="s">
        <v>8</v>
      </c>
      <c r="AF146" s="681">
        <v>30.277424716268385</v>
      </c>
      <c r="AG146" s="663">
        <f>INDEX('Калькулятор 24v'!$L$82:$BF$82,MATCH(AB146,'Калькулятор 24v'!$L$70:$BF$70,0))</f>
        <v>11229.721619999998</v>
      </c>
      <c r="AH146" s="28">
        <v>107333.44860287959</v>
      </c>
      <c r="AI146" s="28">
        <v>35420.967914307701</v>
      </c>
      <c r="AJ146" s="22">
        <f t="shared" si="21"/>
        <v>142754.41651718729</v>
      </c>
      <c r="AK146" s="8" t="str">
        <f t="shared" si="27"/>
        <v>Wtherm</v>
      </c>
      <c r="AL146" s="9" t="s">
        <v>7</v>
      </c>
      <c r="AM146" s="25" t="s">
        <v>80</v>
      </c>
      <c r="AN146" s="9" t="s">
        <v>7</v>
      </c>
      <c r="AO146" s="9">
        <v>110</v>
      </c>
      <c r="AP146" s="9" t="s">
        <v>7</v>
      </c>
      <c r="AQ146" s="9">
        <v>340</v>
      </c>
      <c r="AR146" s="9" t="s">
        <v>7</v>
      </c>
      <c r="AS146" s="10">
        <v>3000</v>
      </c>
      <c r="AT146" s="9" t="s">
        <v>7</v>
      </c>
      <c r="AU146" s="9">
        <v>4</v>
      </c>
      <c r="AV146" s="24" t="s">
        <v>8</v>
      </c>
      <c r="AW146" s="681">
        <v>31.329948948268381</v>
      </c>
      <c r="AX146" s="663">
        <f>INDEX('Калькулятор 24v'!$L$88:$BF$88,MATCH(AS146,'Калькулятор 24v'!$L$70:$BF$70,0))</f>
        <v>13917.998808565244</v>
      </c>
      <c r="AY146" s="28">
        <v>108686.94127553329</v>
      </c>
      <c r="AZ146" s="28">
        <v>35420.967914307701</v>
      </c>
      <c r="BA146" s="22">
        <f t="shared" si="22"/>
        <v>144107.90918984098</v>
      </c>
      <c r="BB146" s="8" t="str">
        <f t="shared" si="28"/>
        <v>Wtherm</v>
      </c>
      <c r="BC146" s="9" t="s">
        <v>7</v>
      </c>
      <c r="BD146" s="25" t="s">
        <v>80</v>
      </c>
      <c r="BE146" s="9" t="s">
        <v>7</v>
      </c>
      <c r="BF146" s="9">
        <v>140</v>
      </c>
      <c r="BG146" s="9" t="s">
        <v>7</v>
      </c>
      <c r="BH146" s="9">
        <v>340</v>
      </c>
      <c r="BI146" s="9" t="s">
        <v>7</v>
      </c>
      <c r="BJ146" s="10">
        <v>3000</v>
      </c>
      <c r="BK146" s="9" t="s">
        <v>7</v>
      </c>
      <c r="BL146" s="9">
        <v>8</v>
      </c>
      <c r="BM146" s="24" t="s">
        <v>12</v>
      </c>
      <c r="BN146" s="681">
        <v>39.158137301653689</v>
      </c>
      <c r="BO146" s="663">
        <f>INDEX('Калькулятор 24v'!$L$94:$BF$94,MATCH(BJ146,'Калькулятор 24v'!$L$70:$BF$70,0))</f>
        <v>18814.056698580007</v>
      </c>
      <c r="BP146" s="28">
        <v>138669.81273339878</v>
      </c>
      <c r="BQ146" s="28">
        <v>35420.967914307701</v>
      </c>
      <c r="BR146" s="22">
        <f t="shared" si="23"/>
        <v>174090.78064770647</v>
      </c>
      <c r="BS146" s="8" t="str">
        <f t="shared" si="29"/>
        <v>Wtherm</v>
      </c>
      <c r="BT146" s="9" t="s">
        <v>7</v>
      </c>
      <c r="BU146" s="25" t="s">
        <v>80</v>
      </c>
      <c r="BV146" s="9" t="s">
        <v>7</v>
      </c>
      <c r="BW146" s="9">
        <v>180</v>
      </c>
      <c r="BX146" s="9" t="s">
        <v>7</v>
      </c>
      <c r="BY146" s="9">
        <v>340</v>
      </c>
      <c r="BZ146" s="9" t="s">
        <v>7</v>
      </c>
      <c r="CA146" s="10">
        <v>3000</v>
      </c>
      <c r="CB146" s="9" t="s">
        <v>7</v>
      </c>
      <c r="CC146" s="9">
        <v>8</v>
      </c>
      <c r="CD146" s="24" t="s">
        <v>12</v>
      </c>
      <c r="CE146" s="681">
        <v>41.263185765653688</v>
      </c>
      <c r="CF146" s="663">
        <f>INDEX('Калькулятор 24v'!$L$106:$BF$106,MATCH(CA146,'Калькулятор 24v'!$L$70:$BF$70,0))</f>
        <v>21543.557152260008</v>
      </c>
      <c r="CG146" s="28">
        <v>141391.89182870614</v>
      </c>
      <c r="CH146" s="28">
        <v>35420.967914307701</v>
      </c>
      <c r="CI146" s="22">
        <f t="shared" si="24"/>
        <v>176812.85974301383</v>
      </c>
    </row>
    <row r="147" spans="2:87" ht="15.75" thickBot="1" x14ac:dyDescent="0.3">
      <c r="O147" s="682"/>
      <c r="P147"/>
      <c r="AF147" s="682"/>
      <c r="AG147"/>
      <c r="AW147" s="682" t="s">
        <v>16</v>
      </c>
      <c r="AX147"/>
      <c r="BN147" s="682" t="s">
        <v>16</v>
      </c>
      <c r="BO147"/>
      <c r="CE147" s="682" t="s">
        <v>16</v>
      </c>
      <c r="CF147"/>
    </row>
    <row r="148" spans="2:87" ht="16.5" customHeight="1" thickBot="1" x14ac:dyDescent="0.3">
      <c r="B148" s="845" t="s">
        <v>14</v>
      </c>
      <c r="C148" s="8" t="str">
        <f>$B$3</f>
        <v>Wtherm</v>
      </c>
      <c r="D148" s="9" t="s">
        <v>7</v>
      </c>
      <c r="E148" s="25" t="s">
        <v>80</v>
      </c>
      <c r="F148" s="9" t="s">
        <v>7</v>
      </c>
      <c r="G148" s="9">
        <v>75</v>
      </c>
      <c r="H148" s="9" t="s">
        <v>7</v>
      </c>
      <c r="I148" s="9">
        <v>380</v>
      </c>
      <c r="J148" s="9" t="s">
        <v>7</v>
      </c>
      <c r="K148" s="10">
        <v>700</v>
      </c>
      <c r="L148" s="9" t="s">
        <v>7</v>
      </c>
      <c r="M148" s="9">
        <v>4</v>
      </c>
      <c r="N148" s="24" t="s">
        <v>8</v>
      </c>
      <c r="O148" s="679">
        <v>8.157119248812327</v>
      </c>
      <c r="P148" s="661">
        <f>INDEX('Калькулятор 24v'!$L$77:$BF$77,MATCH(K148,'Калькулятор 24v'!$L$70:$BF$70,0))</f>
        <v>1593.7248600000003</v>
      </c>
      <c r="Q148" s="26">
        <v>27555.282732043481</v>
      </c>
      <c r="R148" s="26">
        <v>9320.6148024615413</v>
      </c>
      <c r="S148" s="18">
        <f t="shared" si="20"/>
        <v>36875.89753450502</v>
      </c>
      <c r="T148" s="8" t="str">
        <f>$B$3</f>
        <v>Wtherm</v>
      </c>
      <c r="U148" s="9" t="s">
        <v>7</v>
      </c>
      <c r="V148" s="25" t="s">
        <v>80</v>
      </c>
      <c r="W148" s="9" t="s">
        <v>7</v>
      </c>
      <c r="X148" s="9">
        <v>90</v>
      </c>
      <c r="Y148" s="9" t="s">
        <v>7</v>
      </c>
      <c r="Z148" s="9">
        <v>380</v>
      </c>
      <c r="AA148" s="9" t="s">
        <v>7</v>
      </c>
      <c r="AB148" s="10">
        <v>700</v>
      </c>
      <c r="AC148" s="9" t="s">
        <v>7</v>
      </c>
      <c r="AD148" s="9">
        <v>4</v>
      </c>
      <c r="AE148" s="24" t="s">
        <v>8</v>
      </c>
      <c r="AF148" s="679">
        <v>8.4307476408123261</v>
      </c>
      <c r="AG148" s="661">
        <f>INDEX('Калькулятор 24v'!$L$83:$BF$83,MATCH(AB148,'Калькулятор 24v'!$L$70:$BF$70,0))</f>
        <v>1650.0611399999998</v>
      </c>
      <c r="AH148" s="26">
        <v>27899.340288232619</v>
      </c>
      <c r="AI148" s="26">
        <v>9320.6148024615413</v>
      </c>
      <c r="AJ148" s="18">
        <f t="shared" si="21"/>
        <v>37219.955090694159</v>
      </c>
      <c r="AK148" s="8" t="str">
        <f>$B$3</f>
        <v>Wtherm</v>
      </c>
      <c r="AL148" s="9" t="s">
        <v>7</v>
      </c>
      <c r="AM148" s="25" t="s">
        <v>80</v>
      </c>
      <c r="AN148" s="9" t="s">
        <v>7</v>
      </c>
      <c r="AO148" s="9">
        <v>110</v>
      </c>
      <c r="AP148" s="9" t="s">
        <v>7</v>
      </c>
      <c r="AQ148" s="9">
        <v>380</v>
      </c>
      <c r="AR148" s="9" t="s">
        <v>7</v>
      </c>
      <c r="AS148" s="10">
        <v>700</v>
      </c>
      <c r="AT148" s="9" t="s">
        <v>7</v>
      </c>
      <c r="AU148" s="9">
        <v>4</v>
      </c>
      <c r="AV148" s="24" t="s">
        <v>8</v>
      </c>
      <c r="AW148" s="679">
        <v>8.7955854968123255</v>
      </c>
      <c r="AX148" s="661">
        <f>INDEX('Калькулятор 24v'!$L$89:$BF$89,MATCH(AS148,'Калькулятор 24v'!$L$70:$BF$70,0))</f>
        <v>2012.4676859116771</v>
      </c>
      <c r="AY148" s="26">
        <v>28388.271196484802</v>
      </c>
      <c r="AZ148" s="26">
        <v>9320.6148024615413</v>
      </c>
      <c r="BA148" s="18">
        <f t="shared" si="22"/>
        <v>37708.885998946345</v>
      </c>
      <c r="BB148" s="8" t="str">
        <f>$B$3</f>
        <v>Wtherm</v>
      </c>
      <c r="BC148" s="9" t="s">
        <v>7</v>
      </c>
      <c r="BD148" s="25" t="s">
        <v>80</v>
      </c>
      <c r="BE148" s="9" t="s">
        <v>7</v>
      </c>
      <c r="BF148" s="9">
        <v>140</v>
      </c>
      <c r="BG148" s="9" t="s">
        <v>7</v>
      </c>
      <c r="BH148" s="9">
        <v>380</v>
      </c>
      <c r="BI148" s="9" t="s">
        <v>7</v>
      </c>
      <c r="BJ148" s="10">
        <v>700</v>
      </c>
      <c r="BK148" s="9" t="s">
        <v>7</v>
      </c>
      <c r="BL148" s="9">
        <v>8</v>
      </c>
      <c r="BM148" s="24" t="s">
        <v>12</v>
      </c>
      <c r="BN148" s="679">
        <v>10.452188317258496</v>
      </c>
      <c r="BO148" s="661">
        <f>INDEX('Калькулятор 24v'!$L$95:$BF$95,MATCH(BJ148,'Калькулятор 24v'!$L$70:$BF$70,0))</f>
        <v>2592.3725645999998</v>
      </c>
      <c r="BP148" s="26">
        <v>34158.071721247834</v>
      </c>
      <c r="BQ148" s="26">
        <v>9320.6148024615413</v>
      </c>
      <c r="BR148" s="18">
        <f t="shared" si="23"/>
        <v>43478.686523709373</v>
      </c>
      <c r="BS148" s="8" t="str">
        <f>$B$3</f>
        <v>Wtherm</v>
      </c>
      <c r="BT148" s="9" t="s">
        <v>7</v>
      </c>
      <c r="BU148" s="25" t="s">
        <v>80</v>
      </c>
      <c r="BV148" s="9" t="s">
        <v>7</v>
      </c>
      <c r="BW148" s="9">
        <v>180</v>
      </c>
      <c r="BX148" s="9" t="s">
        <v>7</v>
      </c>
      <c r="BY148" s="9">
        <v>380</v>
      </c>
      <c r="BZ148" s="9" t="s">
        <v>7</v>
      </c>
      <c r="CA148" s="10">
        <v>700</v>
      </c>
      <c r="CB148" s="9" t="s">
        <v>7</v>
      </c>
      <c r="CC148" s="9">
        <v>8</v>
      </c>
      <c r="CD148" s="24" t="s">
        <v>12</v>
      </c>
      <c r="CE148" s="679">
        <v>11.181864029258499</v>
      </c>
      <c r="CF148" s="661">
        <f>INDEX('Калькулятор 24v'!$L$107:$BF$107,MATCH(CA148,'Калькулятор 24v'!$L$70:$BF$70,0))</f>
        <v>2968.4680661999996</v>
      </c>
      <c r="CG148" s="26">
        <v>35105.746037752193</v>
      </c>
      <c r="CH148" s="26">
        <v>9320.6148024615413</v>
      </c>
      <c r="CI148" s="18">
        <f t="shared" si="24"/>
        <v>44426.360840213732</v>
      </c>
    </row>
    <row r="149" spans="2:87" ht="16.5" thickBot="1" x14ac:dyDescent="0.3">
      <c r="B149" s="846"/>
      <c r="C149" s="8" t="str">
        <f t="shared" ref="C149:C194" si="30">$B$3</f>
        <v>Wtherm</v>
      </c>
      <c r="D149" s="9" t="s">
        <v>7</v>
      </c>
      <c r="E149" s="25" t="s">
        <v>80</v>
      </c>
      <c r="F149" s="9" t="s">
        <v>7</v>
      </c>
      <c r="G149" s="9">
        <v>75</v>
      </c>
      <c r="H149" s="9" t="s">
        <v>7</v>
      </c>
      <c r="I149" s="9">
        <v>380</v>
      </c>
      <c r="J149" s="9" t="s">
        <v>7</v>
      </c>
      <c r="K149" s="11">
        <v>750</v>
      </c>
      <c r="L149" s="9" t="s">
        <v>7</v>
      </c>
      <c r="M149" s="9">
        <v>4</v>
      </c>
      <c r="N149" s="23" t="s">
        <v>8</v>
      </c>
      <c r="O149" s="680">
        <v>8.6002180964093302</v>
      </c>
      <c r="P149" s="662">
        <f>INDEX('Калькулятор 24v'!$L$77:$BF$77,MATCH(K149,'Калькулятор 24v'!$L$70:$BF$70,0))</f>
        <v>1821.3998400000005</v>
      </c>
      <c r="Q149" s="27">
        <v>30113.848808157796</v>
      </c>
      <c r="R149" s="27">
        <v>9903.8639559230796</v>
      </c>
      <c r="S149" s="20">
        <f t="shared" ref="S149:S212" si="31">Q149+R149</f>
        <v>40017.712764080876</v>
      </c>
      <c r="T149" s="8" t="str">
        <f t="shared" ref="T149:T194" si="32">$B$3</f>
        <v>Wtherm</v>
      </c>
      <c r="U149" s="9" t="s">
        <v>7</v>
      </c>
      <c r="V149" s="25" t="s">
        <v>80</v>
      </c>
      <c r="W149" s="9" t="s">
        <v>7</v>
      </c>
      <c r="X149" s="9">
        <v>90</v>
      </c>
      <c r="Y149" s="9" t="s">
        <v>7</v>
      </c>
      <c r="Z149" s="9">
        <v>380</v>
      </c>
      <c r="AA149" s="9" t="s">
        <v>7</v>
      </c>
      <c r="AB149" s="11">
        <v>750</v>
      </c>
      <c r="AC149" s="9" t="s">
        <v>7</v>
      </c>
      <c r="AD149" s="9">
        <v>4</v>
      </c>
      <c r="AE149" s="23" t="s">
        <v>8</v>
      </c>
      <c r="AF149" s="680">
        <v>8.8833606884093292</v>
      </c>
      <c r="AG149" s="662">
        <f>INDEX('Калькулятор 24v'!$L$83:$BF$83,MATCH(AB149,'Калькулятор 24v'!$L$70:$BF$70,0))</f>
        <v>1885.7841599999999</v>
      </c>
      <c r="AH149" s="27">
        <v>30469.834429709434</v>
      </c>
      <c r="AI149" s="27">
        <v>9903.8639559230796</v>
      </c>
      <c r="AJ149" s="20">
        <f t="shared" ref="AJ149:AJ212" si="33">AH149+AI149</f>
        <v>40373.69838563251</v>
      </c>
      <c r="AK149" s="8" t="str">
        <f t="shared" ref="AK149:AK194" si="34">$B$3</f>
        <v>Wtherm</v>
      </c>
      <c r="AL149" s="9" t="s">
        <v>7</v>
      </c>
      <c r="AM149" s="25" t="s">
        <v>80</v>
      </c>
      <c r="AN149" s="9" t="s">
        <v>7</v>
      </c>
      <c r="AO149" s="9">
        <v>110</v>
      </c>
      <c r="AP149" s="9" t="s">
        <v>7</v>
      </c>
      <c r="AQ149" s="9">
        <v>380</v>
      </c>
      <c r="AR149" s="9" t="s">
        <v>7</v>
      </c>
      <c r="AS149" s="11">
        <v>750</v>
      </c>
      <c r="AT149" s="9" t="s">
        <v>7</v>
      </c>
      <c r="AU149" s="9">
        <v>4</v>
      </c>
      <c r="AV149" s="23" t="s">
        <v>8</v>
      </c>
      <c r="AW149" s="680">
        <v>9.2608841444093315</v>
      </c>
      <c r="AX149" s="662">
        <f>INDEX('Калькулятор 24v'!$L$89:$BF$89,MATCH(AS149,'Калькулятор 24v'!$L$70:$BF$70,0))</f>
        <v>2299.9630696133454</v>
      </c>
      <c r="AY149" s="27">
        <v>30974.669425111613</v>
      </c>
      <c r="AZ149" s="27">
        <v>9903.8639559230796</v>
      </c>
      <c r="BA149" s="20">
        <f t="shared" ref="BA149:BA212" si="35">AY149+AZ149</f>
        <v>40878.533381034693</v>
      </c>
      <c r="BB149" s="8" t="str">
        <f t="shared" ref="BB149:BB194" si="36">$B$3</f>
        <v>Wtherm</v>
      </c>
      <c r="BC149" s="9" t="s">
        <v>7</v>
      </c>
      <c r="BD149" s="25" t="s">
        <v>80</v>
      </c>
      <c r="BE149" s="9" t="s">
        <v>7</v>
      </c>
      <c r="BF149" s="9">
        <v>140</v>
      </c>
      <c r="BG149" s="9" t="s">
        <v>7</v>
      </c>
      <c r="BH149" s="9">
        <v>380</v>
      </c>
      <c r="BI149" s="9" t="s">
        <v>7</v>
      </c>
      <c r="BJ149" s="11">
        <v>750</v>
      </c>
      <c r="BK149" s="9" t="s">
        <v>7</v>
      </c>
      <c r="BL149" s="9">
        <v>8</v>
      </c>
      <c r="BM149" s="24" t="s">
        <v>12</v>
      </c>
      <c r="BN149" s="680">
        <v>11.048255712006352</v>
      </c>
      <c r="BO149" s="662">
        <f>INDEX('Калькулятор 24v'!$L$95:$BF$95,MATCH(BJ149,'Калькулятор 24v'!$L$70:$BF$70,0))</f>
        <v>2962.7115024</v>
      </c>
      <c r="BP149" s="27">
        <v>37266.504956393124</v>
      </c>
      <c r="BQ149" s="27">
        <v>9903.8639559230796</v>
      </c>
      <c r="BR149" s="20">
        <f t="shared" ref="BR149:BR212" si="37">BP149+BQ149</f>
        <v>47170.368912316204</v>
      </c>
      <c r="BS149" s="8" t="str">
        <f t="shared" ref="BS149:BS194" si="38">$B$3</f>
        <v>Wtherm</v>
      </c>
      <c r="BT149" s="9" t="s">
        <v>7</v>
      </c>
      <c r="BU149" s="25" t="s">
        <v>80</v>
      </c>
      <c r="BV149" s="9" t="s">
        <v>7</v>
      </c>
      <c r="BW149" s="9">
        <v>180</v>
      </c>
      <c r="BX149" s="9" t="s">
        <v>7</v>
      </c>
      <c r="BY149" s="9">
        <v>380</v>
      </c>
      <c r="BZ149" s="9" t="s">
        <v>7</v>
      </c>
      <c r="CA149" s="11">
        <v>750</v>
      </c>
      <c r="CB149" s="9" t="s">
        <v>7</v>
      </c>
      <c r="CC149" s="9">
        <v>8</v>
      </c>
      <c r="CD149" s="24" t="s">
        <v>12</v>
      </c>
      <c r="CE149" s="680">
        <v>11.803302624006351</v>
      </c>
      <c r="CF149" s="662">
        <f>INDEX('Калькулятор 24v'!$L$107:$BF$107,MATCH(CA149,'Калькулятор 24v'!$L$70:$BF$70,0))</f>
        <v>3392.5349328000007</v>
      </c>
      <c r="CG149" s="27">
        <v>38245.987447197491</v>
      </c>
      <c r="CH149" s="27">
        <v>9903.8639559230796</v>
      </c>
      <c r="CI149" s="20">
        <f t="shared" ref="CI149:CI212" si="39">CG149+CH149</f>
        <v>48149.85140312057</v>
      </c>
    </row>
    <row r="150" spans="2:87" ht="16.5" thickBot="1" x14ac:dyDescent="0.3">
      <c r="B150" s="846"/>
      <c r="C150" s="8" t="str">
        <f t="shared" si="30"/>
        <v>Wtherm</v>
      </c>
      <c r="D150" s="9" t="s">
        <v>7</v>
      </c>
      <c r="E150" s="25" t="s">
        <v>80</v>
      </c>
      <c r="F150" s="9" t="s">
        <v>7</v>
      </c>
      <c r="G150" s="9">
        <v>75</v>
      </c>
      <c r="H150" s="9" t="s">
        <v>7</v>
      </c>
      <c r="I150" s="9">
        <v>380</v>
      </c>
      <c r="J150" s="9" t="s">
        <v>7</v>
      </c>
      <c r="K150" s="11">
        <v>800</v>
      </c>
      <c r="L150" s="9" t="s">
        <v>7</v>
      </c>
      <c r="M150" s="9">
        <v>4</v>
      </c>
      <c r="N150" s="23" t="s">
        <v>8</v>
      </c>
      <c r="O150" s="680">
        <v>9.0744249440063349</v>
      </c>
      <c r="P150" s="662">
        <f>INDEX('Калькулятор 24v'!$L$77:$BF$77,MATCH(K150,'Калькулятор 24v'!$L$70:$BF$70,0))</f>
        <v>2049.0748200000007</v>
      </c>
      <c r="Q150" s="27">
        <v>32655.099334272116</v>
      </c>
      <c r="R150" s="27">
        <v>10717.113109384618</v>
      </c>
      <c r="S150" s="20">
        <f t="shared" si="31"/>
        <v>43372.212443656732</v>
      </c>
      <c r="T150" s="8" t="str">
        <f t="shared" si="32"/>
        <v>Wtherm</v>
      </c>
      <c r="U150" s="9" t="s">
        <v>7</v>
      </c>
      <c r="V150" s="25" t="s">
        <v>80</v>
      </c>
      <c r="W150" s="9" t="s">
        <v>7</v>
      </c>
      <c r="X150" s="9">
        <v>90</v>
      </c>
      <c r="Y150" s="9" t="s">
        <v>7</v>
      </c>
      <c r="Z150" s="9">
        <v>380</v>
      </c>
      <c r="AA150" s="9" t="s">
        <v>7</v>
      </c>
      <c r="AB150" s="11">
        <v>800</v>
      </c>
      <c r="AC150" s="9" t="s">
        <v>7</v>
      </c>
      <c r="AD150" s="9">
        <v>4</v>
      </c>
      <c r="AE150" s="23" t="s">
        <v>8</v>
      </c>
      <c r="AF150" s="680">
        <v>9.3670817360063339</v>
      </c>
      <c r="AG150" s="662">
        <f>INDEX('Калькулятор 24v'!$L$83:$BF$83,MATCH(AB150,'Калькулятор 24v'!$L$70:$BF$70,0))</f>
        <v>2121.5071800000001</v>
      </c>
      <c r="AH150" s="27">
        <v>33023.013021186256</v>
      </c>
      <c r="AI150" s="27">
        <v>10717.113109384618</v>
      </c>
      <c r="AJ150" s="20">
        <f t="shared" si="33"/>
        <v>43740.126130570876</v>
      </c>
      <c r="AK150" s="8" t="str">
        <f t="shared" si="34"/>
        <v>Wtherm</v>
      </c>
      <c r="AL150" s="9" t="s">
        <v>7</v>
      </c>
      <c r="AM150" s="25" t="s">
        <v>80</v>
      </c>
      <c r="AN150" s="9" t="s">
        <v>7</v>
      </c>
      <c r="AO150" s="9">
        <v>110</v>
      </c>
      <c r="AP150" s="9" t="s">
        <v>7</v>
      </c>
      <c r="AQ150" s="9">
        <v>380</v>
      </c>
      <c r="AR150" s="9" t="s">
        <v>7</v>
      </c>
      <c r="AS150" s="11">
        <v>800</v>
      </c>
      <c r="AT150" s="9" t="s">
        <v>7</v>
      </c>
      <c r="AU150" s="9">
        <v>4</v>
      </c>
      <c r="AV150" s="23" t="s">
        <v>8</v>
      </c>
      <c r="AW150" s="680">
        <v>9.7572907920063336</v>
      </c>
      <c r="AX150" s="662">
        <f>INDEX('Калькулятор 24v'!$L$89:$BF$89,MATCH(AS150,'Калькулятор 24v'!$L$70:$BF$70,0))</f>
        <v>2587.4584533150137</v>
      </c>
      <c r="AY150" s="27">
        <v>33543.752103738436</v>
      </c>
      <c r="AZ150" s="27">
        <v>10717.113109384618</v>
      </c>
      <c r="BA150" s="20">
        <f t="shared" si="35"/>
        <v>44260.865213123056</v>
      </c>
      <c r="BB150" s="8" t="str">
        <f t="shared" si="36"/>
        <v>Wtherm</v>
      </c>
      <c r="BC150" s="9" t="s">
        <v>7</v>
      </c>
      <c r="BD150" s="25" t="s">
        <v>80</v>
      </c>
      <c r="BE150" s="9" t="s">
        <v>7</v>
      </c>
      <c r="BF150" s="9">
        <v>140</v>
      </c>
      <c r="BG150" s="9" t="s">
        <v>7</v>
      </c>
      <c r="BH150" s="9">
        <v>380</v>
      </c>
      <c r="BI150" s="9" t="s">
        <v>7</v>
      </c>
      <c r="BJ150" s="11">
        <v>800</v>
      </c>
      <c r="BK150" s="9" t="s">
        <v>7</v>
      </c>
      <c r="BL150" s="9">
        <v>8</v>
      </c>
      <c r="BM150" s="24" t="s">
        <v>12</v>
      </c>
      <c r="BN150" s="680">
        <v>11.675431106754207</v>
      </c>
      <c r="BO150" s="662">
        <f>INDEX('Калькулятор 24v'!$L$95:$BF$95,MATCH(BJ150,'Калькулятор 24v'!$L$70:$BF$70,0))</f>
        <v>3333.0504402000001</v>
      </c>
      <c r="BP150" s="27">
        <v>40357.62264153843</v>
      </c>
      <c r="BQ150" s="27">
        <v>10717.113109384618</v>
      </c>
      <c r="BR150" s="20">
        <f t="shared" si="37"/>
        <v>51074.73575092305</v>
      </c>
      <c r="BS150" s="8" t="str">
        <f t="shared" si="38"/>
        <v>Wtherm</v>
      </c>
      <c r="BT150" s="9" t="s">
        <v>7</v>
      </c>
      <c r="BU150" s="25" t="s">
        <v>80</v>
      </c>
      <c r="BV150" s="9" t="s">
        <v>7</v>
      </c>
      <c r="BW150" s="9">
        <v>180</v>
      </c>
      <c r="BX150" s="9" t="s">
        <v>7</v>
      </c>
      <c r="BY150" s="9">
        <v>380</v>
      </c>
      <c r="BZ150" s="9" t="s">
        <v>7</v>
      </c>
      <c r="CA150" s="11">
        <v>800</v>
      </c>
      <c r="CB150" s="9" t="s">
        <v>7</v>
      </c>
      <c r="CC150" s="9">
        <v>8</v>
      </c>
      <c r="CD150" s="24" t="s">
        <v>12</v>
      </c>
      <c r="CE150" s="680">
        <v>12.455849218754206</v>
      </c>
      <c r="CF150" s="662">
        <f>INDEX('Калькулятор 24v'!$L$107:$BF$107,MATCH(CA150,'Калькулятор 24v'!$L$70:$BF$70,0))</f>
        <v>3816.6017994000003</v>
      </c>
      <c r="CG150" s="27">
        <v>41368.913306642789</v>
      </c>
      <c r="CH150" s="27">
        <v>10717.113109384618</v>
      </c>
      <c r="CI150" s="20">
        <f t="shared" si="39"/>
        <v>52086.026416027409</v>
      </c>
    </row>
    <row r="151" spans="2:87" ht="16.5" thickBot="1" x14ac:dyDescent="0.3">
      <c r="B151" s="846"/>
      <c r="C151" s="8" t="str">
        <f t="shared" si="30"/>
        <v>Wtherm</v>
      </c>
      <c r="D151" s="9" t="s">
        <v>7</v>
      </c>
      <c r="E151" s="25" t="s">
        <v>80</v>
      </c>
      <c r="F151" s="9" t="s">
        <v>7</v>
      </c>
      <c r="G151" s="9">
        <v>75</v>
      </c>
      <c r="H151" s="9" t="s">
        <v>7</v>
      </c>
      <c r="I151" s="9">
        <v>380</v>
      </c>
      <c r="J151" s="9" t="s">
        <v>7</v>
      </c>
      <c r="K151" s="11">
        <v>850</v>
      </c>
      <c r="L151" s="9" t="s">
        <v>7</v>
      </c>
      <c r="M151" s="9">
        <v>4</v>
      </c>
      <c r="N151" s="23" t="s">
        <v>8</v>
      </c>
      <c r="O151" s="680">
        <v>9.5175237916033399</v>
      </c>
      <c r="P151" s="662">
        <f>INDEX('Калькулятор 24v'!$L$77:$BF$77,MATCH(K151,'Калькулятор 24v'!$L$70:$BF$70,0))</f>
        <v>2276.7498000000005</v>
      </c>
      <c r="Q151" s="27">
        <v>35179.034310386443</v>
      </c>
      <c r="R151" s="27">
        <v>11300.362262846154</v>
      </c>
      <c r="S151" s="20">
        <f t="shared" si="31"/>
        <v>46479.396573232596</v>
      </c>
      <c r="T151" s="8" t="str">
        <f t="shared" si="32"/>
        <v>Wtherm</v>
      </c>
      <c r="U151" s="9" t="s">
        <v>7</v>
      </c>
      <c r="V151" s="25" t="s">
        <v>80</v>
      </c>
      <c r="W151" s="9" t="s">
        <v>7</v>
      </c>
      <c r="X151" s="9">
        <v>90</v>
      </c>
      <c r="Y151" s="9" t="s">
        <v>7</v>
      </c>
      <c r="Z151" s="9">
        <v>380</v>
      </c>
      <c r="AA151" s="9" t="s">
        <v>7</v>
      </c>
      <c r="AB151" s="11">
        <v>850</v>
      </c>
      <c r="AC151" s="9" t="s">
        <v>7</v>
      </c>
      <c r="AD151" s="9">
        <v>4</v>
      </c>
      <c r="AE151" s="23" t="s">
        <v>8</v>
      </c>
      <c r="AF151" s="680">
        <v>9.819694783603337</v>
      </c>
      <c r="AG151" s="662">
        <f>INDEX('Калькулятор 24v'!$L$83:$BF$83,MATCH(AB151,'Калькулятор 24v'!$L$70:$BF$70,0))</f>
        <v>2357.2302</v>
      </c>
      <c r="AH151" s="27">
        <v>35558.876062663076</v>
      </c>
      <c r="AI151" s="27">
        <v>11300.362262846154</v>
      </c>
      <c r="AJ151" s="20">
        <f t="shared" si="33"/>
        <v>46859.238325509228</v>
      </c>
      <c r="AK151" s="8" t="str">
        <f t="shared" si="34"/>
        <v>Wtherm</v>
      </c>
      <c r="AL151" s="9" t="s">
        <v>7</v>
      </c>
      <c r="AM151" s="25" t="s">
        <v>80</v>
      </c>
      <c r="AN151" s="9" t="s">
        <v>7</v>
      </c>
      <c r="AO151" s="9">
        <v>110</v>
      </c>
      <c r="AP151" s="9" t="s">
        <v>7</v>
      </c>
      <c r="AQ151" s="9">
        <v>380</v>
      </c>
      <c r="AR151" s="9" t="s">
        <v>7</v>
      </c>
      <c r="AS151" s="11">
        <v>850</v>
      </c>
      <c r="AT151" s="9" t="s">
        <v>7</v>
      </c>
      <c r="AU151" s="9">
        <v>4</v>
      </c>
      <c r="AV151" s="23" t="s">
        <v>8</v>
      </c>
      <c r="AW151" s="680">
        <v>10.22258943960334</v>
      </c>
      <c r="AX151" s="662">
        <f>INDEX('Калькулятор 24v'!$L$89:$BF$89,MATCH(AS151,'Калькулятор 24v'!$L$70:$BF$70,0))</f>
        <v>2874.9538370166815</v>
      </c>
      <c r="AY151" s="27">
        <v>36095.519232365259</v>
      </c>
      <c r="AZ151" s="27">
        <v>11300.362262846154</v>
      </c>
      <c r="BA151" s="20">
        <f t="shared" si="35"/>
        <v>47395.881495211412</v>
      </c>
      <c r="BB151" s="8" t="str">
        <f t="shared" si="36"/>
        <v>Wtherm</v>
      </c>
      <c r="BC151" s="9" t="s">
        <v>7</v>
      </c>
      <c r="BD151" s="25" t="s">
        <v>80</v>
      </c>
      <c r="BE151" s="9" t="s">
        <v>7</v>
      </c>
      <c r="BF151" s="9">
        <v>140</v>
      </c>
      <c r="BG151" s="9" t="s">
        <v>7</v>
      </c>
      <c r="BH151" s="9">
        <v>380</v>
      </c>
      <c r="BI151" s="9" t="s">
        <v>7</v>
      </c>
      <c r="BJ151" s="11">
        <v>850</v>
      </c>
      <c r="BK151" s="9" t="s">
        <v>7</v>
      </c>
      <c r="BL151" s="9">
        <v>8</v>
      </c>
      <c r="BM151" s="24" t="s">
        <v>12</v>
      </c>
      <c r="BN151" s="680">
        <v>12.271498501502064</v>
      </c>
      <c r="BO151" s="662">
        <f>INDEX('Калькулятор 24v'!$L$95:$BF$95,MATCH(BJ151,'Калькулятор 24v'!$L$70:$BF$70,0))</f>
        <v>3703.3893779999999</v>
      </c>
      <c r="BP151" s="27">
        <v>43431.424776683736</v>
      </c>
      <c r="BQ151" s="27">
        <v>11300.362262846154</v>
      </c>
      <c r="BR151" s="20">
        <f t="shared" si="37"/>
        <v>54731.787039529889</v>
      </c>
      <c r="BS151" s="8" t="str">
        <f t="shared" si="38"/>
        <v>Wtherm</v>
      </c>
      <c r="BT151" s="9" t="s">
        <v>7</v>
      </c>
      <c r="BU151" s="25" t="s">
        <v>80</v>
      </c>
      <c r="BV151" s="9" t="s">
        <v>7</v>
      </c>
      <c r="BW151" s="9">
        <v>180</v>
      </c>
      <c r="BX151" s="9" t="s">
        <v>7</v>
      </c>
      <c r="BY151" s="9">
        <v>380</v>
      </c>
      <c r="BZ151" s="9" t="s">
        <v>7</v>
      </c>
      <c r="CA151" s="11">
        <v>850</v>
      </c>
      <c r="CB151" s="9" t="s">
        <v>7</v>
      </c>
      <c r="CC151" s="9">
        <v>8</v>
      </c>
      <c r="CD151" s="24" t="s">
        <v>12</v>
      </c>
      <c r="CE151" s="680">
        <v>13.077287813502062</v>
      </c>
      <c r="CF151" s="662">
        <f>INDEX('Калькулятор 24v'!$L$107:$BF$107,MATCH(CA151,'Калькулятор 24v'!$L$70:$BF$70,0))</f>
        <v>4240.6686660000005</v>
      </c>
      <c r="CG151" s="27">
        <v>44474.523616088103</v>
      </c>
      <c r="CH151" s="27">
        <v>11300.362262846154</v>
      </c>
      <c r="CI151" s="20">
        <f t="shared" si="39"/>
        <v>55774.885878934256</v>
      </c>
    </row>
    <row r="152" spans="2:87" ht="16.5" thickBot="1" x14ac:dyDescent="0.3">
      <c r="B152" s="846"/>
      <c r="C152" s="8" t="str">
        <f t="shared" si="30"/>
        <v>Wtherm</v>
      </c>
      <c r="D152" s="9" t="s">
        <v>7</v>
      </c>
      <c r="E152" s="25" t="s">
        <v>80</v>
      </c>
      <c r="F152" s="9" t="s">
        <v>7</v>
      </c>
      <c r="G152" s="9">
        <v>75</v>
      </c>
      <c r="H152" s="9" t="s">
        <v>7</v>
      </c>
      <c r="I152" s="9">
        <v>380</v>
      </c>
      <c r="J152" s="9" t="s">
        <v>7</v>
      </c>
      <c r="K152" s="11">
        <v>900</v>
      </c>
      <c r="L152" s="9" t="s">
        <v>7</v>
      </c>
      <c r="M152" s="9">
        <v>4</v>
      </c>
      <c r="N152" s="23" t="s">
        <v>8</v>
      </c>
      <c r="O152" s="680">
        <v>9.9606226392003432</v>
      </c>
      <c r="P152" s="662">
        <f>INDEX('Калькулятор 24v'!$L$77:$BF$77,MATCH(K152,'Калькулятор 24v'!$L$70:$BF$70,0))</f>
        <v>2504.4247800000007</v>
      </c>
      <c r="Q152" s="27">
        <v>37685.653736500761</v>
      </c>
      <c r="R152" s="27">
        <v>11883.611416307695</v>
      </c>
      <c r="S152" s="20">
        <f t="shared" si="31"/>
        <v>49569.265152808453</v>
      </c>
      <c r="T152" s="8" t="str">
        <f t="shared" si="32"/>
        <v>Wtherm</v>
      </c>
      <c r="U152" s="9" t="s">
        <v>7</v>
      </c>
      <c r="V152" s="25" t="s">
        <v>80</v>
      </c>
      <c r="W152" s="9" t="s">
        <v>7</v>
      </c>
      <c r="X152" s="9">
        <v>90</v>
      </c>
      <c r="Y152" s="9" t="s">
        <v>7</v>
      </c>
      <c r="Z152" s="9">
        <v>380</v>
      </c>
      <c r="AA152" s="9" t="s">
        <v>7</v>
      </c>
      <c r="AB152" s="11">
        <v>900</v>
      </c>
      <c r="AC152" s="9" t="s">
        <v>7</v>
      </c>
      <c r="AD152" s="9">
        <v>4</v>
      </c>
      <c r="AE152" s="23" t="s">
        <v>8</v>
      </c>
      <c r="AF152" s="680">
        <v>10.272307831200344</v>
      </c>
      <c r="AG152" s="662">
        <f>INDEX('Калькулятор 24v'!$L$83:$BF$83,MATCH(AB152,'Калькулятор 24v'!$L$70:$BF$70,0))</f>
        <v>2592.9532200000003</v>
      </c>
      <c r="AH152" s="27">
        <v>38077.423554139903</v>
      </c>
      <c r="AI152" s="27">
        <v>11883.611416307695</v>
      </c>
      <c r="AJ152" s="20">
        <f t="shared" si="33"/>
        <v>49961.034970447596</v>
      </c>
      <c r="AK152" s="8" t="str">
        <f t="shared" si="34"/>
        <v>Wtherm</v>
      </c>
      <c r="AL152" s="9" t="s">
        <v>7</v>
      </c>
      <c r="AM152" s="25" t="s">
        <v>80</v>
      </c>
      <c r="AN152" s="9" t="s">
        <v>7</v>
      </c>
      <c r="AO152" s="9">
        <v>110</v>
      </c>
      <c r="AP152" s="9" t="s">
        <v>7</v>
      </c>
      <c r="AQ152" s="9">
        <v>380</v>
      </c>
      <c r="AR152" s="9" t="s">
        <v>7</v>
      </c>
      <c r="AS152" s="11">
        <v>900</v>
      </c>
      <c r="AT152" s="9" t="s">
        <v>7</v>
      </c>
      <c r="AU152" s="9">
        <v>4</v>
      </c>
      <c r="AV152" s="23" t="s">
        <v>8</v>
      </c>
      <c r="AW152" s="680">
        <v>10.687888087200344</v>
      </c>
      <c r="AX152" s="662">
        <f>INDEX('Калькулятор 24v'!$L$89:$BF$89,MATCH(AS152,'Калькулятор 24v'!$L$70:$BF$70,0))</f>
        <v>3162.4492207183503</v>
      </c>
      <c r="AY152" s="27">
        <v>38629.970810992083</v>
      </c>
      <c r="AZ152" s="27">
        <v>11883.611416307695</v>
      </c>
      <c r="BA152" s="20">
        <f t="shared" si="35"/>
        <v>50513.582227299776</v>
      </c>
      <c r="BB152" s="8" t="str">
        <f t="shared" si="36"/>
        <v>Wtherm</v>
      </c>
      <c r="BC152" s="9" t="s">
        <v>7</v>
      </c>
      <c r="BD152" s="25" t="s">
        <v>80</v>
      </c>
      <c r="BE152" s="9" t="s">
        <v>7</v>
      </c>
      <c r="BF152" s="9">
        <v>140</v>
      </c>
      <c r="BG152" s="9" t="s">
        <v>7</v>
      </c>
      <c r="BH152" s="9">
        <v>380</v>
      </c>
      <c r="BI152" s="9" t="s">
        <v>7</v>
      </c>
      <c r="BJ152" s="11">
        <v>900</v>
      </c>
      <c r="BK152" s="9" t="s">
        <v>7</v>
      </c>
      <c r="BL152" s="9">
        <v>8</v>
      </c>
      <c r="BM152" s="24" t="s">
        <v>12</v>
      </c>
      <c r="BN152" s="680">
        <v>12.867565896249916</v>
      </c>
      <c r="BO152" s="662">
        <f>INDEX('Калькулятор 24v'!$L$95:$BF$95,MATCH(BJ152,'Калькулятор 24v'!$L$70:$BF$70,0))</f>
        <v>4073.7283158000005</v>
      </c>
      <c r="BP152" s="27">
        <v>46487.911361829043</v>
      </c>
      <c r="BQ152" s="27">
        <v>11883.611416307695</v>
      </c>
      <c r="BR152" s="20">
        <f t="shared" si="37"/>
        <v>58371.522778136736</v>
      </c>
      <c r="BS152" s="8" t="str">
        <f t="shared" si="38"/>
        <v>Wtherm</v>
      </c>
      <c r="BT152" s="9" t="s">
        <v>7</v>
      </c>
      <c r="BU152" s="25" t="s">
        <v>80</v>
      </c>
      <c r="BV152" s="9" t="s">
        <v>7</v>
      </c>
      <c r="BW152" s="9">
        <v>180</v>
      </c>
      <c r="BX152" s="9" t="s">
        <v>7</v>
      </c>
      <c r="BY152" s="9">
        <v>380</v>
      </c>
      <c r="BZ152" s="9" t="s">
        <v>7</v>
      </c>
      <c r="CA152" s="11">
        <v>900</v>
      </c>
      <c r="CB152" s="9" t="s">
        <v>7</v>
      </c>
      <c r="CC152" s="9">
        <v>8</v>
      </c>
      <c r="CD152" s="24" t="s">
        <v>12</v>
      </c>
      <c r="CE152" s="680">
        <v>13.698726408249916</v>
      </c>
      <c r="CF152" s="662">
        <f>INDEX('Калькулятор 24v'!$L$107:$BF$107,MATCH(CA152,'Калькулятор 24v'!$L$70:$BF$70,0))</f>
        <v>4664.7355326000006</v>
      </c>
      <c r="CG152" s="27">
        <v>47562.818375533403</v>
      </c>
      <c r="CH152" s="27">
        <v>11883.611416307695</v>
      </c>
      <c r="CI152" s="20">
        <f t="shared" si="39"/>
        <v>59446.429791841096</v>
      </c>
    </row>
    <row r="153" spans="2:87" ht="16.5" thickBot="1" x14ac:dyDescent="0.3">
      <c r="B153" s="846"/>
      <c r="C153" s="8" t="str">
        <f t="shared" si="30"/>
        <v>Wtherm</v>
      </c>
      <c r="D153" s="9" t="s">
        <v>7</v>
      </c>
      <c r="E153" s="25" t="s">
        <v>80</v>
      </c>
      <c r="F153" s="9" t="s">
        <v>7</v>
      </c>
      <c r="G153" s="9">
        <v>75</v>
      </c>
      <c r="H153" s="9" t="s">
        <v>7</v>
      </c>
      <c r="I153" s="9">
        <v>380</v>
      </c>
      <c r="J153" s="9" t="s">
        <v>7</v>
      </c>
      <c r="K153" s="11">
        <v>950</v>
      </c>
      <c r="L153" s="9" t="s">
        <v>7</v>
      </c>
      <c r="M153" s="9">
        <v>4</v>
      </c>
      <c r="N153" s="23" t="s">
        <v>8</v>
      </c>
      <c r="O153" s="680">
        <v>10.563721486797348</v>
      </c>
      <c r="P153" s="662">
        <f>INDEX('Калькулятор 24v'!$L$77:$BF$77,MATCH(K153,'Калькулятор 24v'!$L$70:$BF$70,0))</f>
        <v>2732.099760000001</v>
      </c>
      <c r="Q153" s="27">
        <v>40174.957612615093</v>
      </c>
      <c r="R153" s="27">
        <v>12466.860569769233</v>
      </c>
      <c r="S153" s="20">
        <f t="shared" si="31"/>
        <v>52641.818182384326</v>
      </c>
      <c r="T153" s="8" t="str">
        <f t="shared" si="32"/>
        <v>Wtherm</v>
      </c>
      <c r="U153" s="9" t="s">
        <v>7</v>
      </c>
      <c r="V153" s="25" t="s">
        <v>80</v>
      </c>
      <c r="W153" s="9" t="s">
        <v>7</v>
      </c>
      <c r="X153" s="9">
        <v>90</v>
      </c>
      <c r="Y153" s="9" t="s">
        <v>7</v>
      </c>
      <c r="Z153" s="9">
        <v>380</v>
      </c>
      <c r="AA153" s="9" t="s">
        <v>7</v>
      </c>
      <c r="AB153" s="11">
        <v>950</v>
      </c>
      <c r="AC153" s="9" t="s">
        <v>7</v>
      </c>
      <c r="AD153" s="9">
        <v>4</v>
      </c>
      <c r="AE153" s="23" t="s">
        <v>8</v>
      </c>
      <c r="AF153" s="680">
        <v>10.884920878797347</v>
      </c>
      <c r="AG153" s="662">
        <f>INDEX('Калькулятор 24v'!$L$83:$BF$83,MATCH(AB153,'Калькулятор 24v'!$L$70:$BF$70,0))</f>
        <v>2828.6762399999993</v>
      </c>
      <c r="AH153" s="27">
        <v>40578.655495616724</v>
      </c>
      <c r="AI153" s="27">
        <v>12466.860569769233</v>
      </c>
      <c r="AJ153" s="20">
        <f t="shared" si="33"/>
        <v>53045.516065385957</v>
      </c>
      <c r="AK153" s="8" t="str">
        <f t="shared" si="34"/>
        <v>Wtherm</v>
      </c>
      <c r="AL153" s="9" t="s">
        <v>7</v>
      </c>
      <c r="AM153" s="25" t="s">
        <v>80</v>
      </c>
      <c r="AN153" s="9" t="s">
        <v>7</v>
      </c>
      <c r="AO153" s="9">
        <v>110</v>
      </c>
      <c r="AP153" s="9" t="s">
        <v>7</v>
      </c>
      <c r="AQ153" s="9">
        <v>380</v>
      </c>
      <c r="AR153" s="9" t="s">
        <v>7</v>
      </c>
      <c r="AS153" s="11">
        <v>950</v>
      </c>
      <c r="AT153" s="9" t="s">
        <v>7</v>
      </c>
      <c r="AU153" s="9">
        <v>4</v>
      </c>
      <c r="AV153" s="23" t="s">
        <v>8</v>
      </c>
      <c r="AW153" s="680">
        <v>11.313186734797348</v>
      </c>
      <c r="AX153" s="662">
        <f>INDEX('Калькулятор 24v'!$L$89:$BF$89,MATCH(AS153,'Калькулятор 24v'!$L$70:$BF$70,0))</f>
        <v>3449.9446044200181</v>
      </c>
      <c r="AY153" s="27">
        <v>41147.106839618908</v>
      </c>
      <c r="AZ153" s="27">
        <v>12466.860569769233</v>
      </c>
      <c r="BA153" s="20">
        <f t="shared" si="35"/>
        <v>53613.96740938814</v>
      </c>
      <c r="BB153" s="8" t="str">
        <f t="shared" si="36"/>
        <v>Wtherm</v>
      </c>
      <c r="BC153" s="9" t="s">
        <v>7</v>
      </c>
      <c r="BD153" s="25" t="s">
        <v>80</v>
      </c>
      <c r="BE153" s="9" t="s">
        <v>7</v>
      </c>
      <c r="BF153" s="9">
        <v>140</v>
      </c>
      <c r="BG153" s="9" t="s">
        <v>7</v>
      </c>
      <c r="BH153" s="9">
        <v>380</v>
      </c>
      <c r="BI153" s="9" t="s">
        <v>7</v>
      </c>
      <c r="BJ153" s="11">
        <v>950</v>
      </c>
      <c r="BK153" s="9" t="s">
        <v>7</v>
      </c>
      <c r="BL153" s="9">
        <v>8</v>
      </c>
      <c r="BM153" s="24" t="s">
        <v>12</v>
      </c>
      <c r="BN153" s="680">
        <v>13.623633290997772</v>
      </c>
      <c r="BO153" s="662">
        <f>INDEX('Калькулятор 24v'!$L$95:$BF$95,MATCH(BJ153,'Калькулятор 24v'!$L$70:$BF$70,0))</f>
        <v>4444.0672536000002</v>
      </c>
      <c r="BP153" s="27">
        <v>49527.082396974351</v>
      </c>
      <c r="BQ153" s="27">
        <v>12466.860569769233</v>
      </c>
      <c r="BR153" s="20">
        <f t="shared" si="37"/>
        <v>61993.942966743583</v>
      </c>
      <c r="BS153" s="8" t="str">
        <f t="shared" si="38"/>
        <v>Wtherm</v>
      </c>
      <c r="BT153" s="9" t="s">
        <v>7</v>
      </c>
      <c r="BU153" s="25" t="s">
        <v>80</v>
      </c>
      <c r="BV153" s="9" t="s">
        <v>7</v>
      </c>
      <c r="BW153" s="9">
        <v>180</v>
      </c>
      <c r="BX153" s="9" t="s">
        <v>7</v>
      </c>
      <c r="BY153" s="9">
        <v>380</v>
      </c>
      <c r="BZ153" s="9" t="s">
        <v>7</v>
      </c>
      <c r="CA153" s="11">
        <v>950</v>
      </c>
      <c r="CB153" s="9" t="s">
        <v>7</v>
      </c>
      <c r="CC153" s="9">
        <v>8</v>
      </c>
      <c r="CD153" s="24" t="s">
        <v>12</v>
      </c>
      <c r="CE153" s="680">
        <v>14.480165002997774</v>
      </c>
      <c r="CF153" s="662">
        <f>INDEX('Калькулятор 24v'!$L$107:$BF$107,MATCH(CA153,'Калькулятор 24v'!$L$70:$BF$70,0))</f>
        <v>5088.8023991999999</v>
      </c>
      <c r="CG153" s="27">
        <v>50633.797584978718</v>
      </c>
      <c r="CH153" s="27">
        <v>12466.860569769233</v>
      </c>
      <c r="CI153" s="20">
        <f t="shared" si="39"/>
        <v>63100.658154747951</v>
      </c>
    </row>
    <row r="154" spans="2:87" ht="16.5" thickBot="1" x14ac:dyDescent="0.3">
      <c r="B154" s="846"/>
      <c r="C154" s="8" t="str">
        <f t="shared" si="30"/>
        <v>Wtherm</v>
      </c>
      <c r="D154" s="9" t="s">
        <v>7</v>
      </c>
      <c r="E154" s="25" t="s">
        <v>80</v>
      </c>
      <c r="F154" s="9" t="s">
        <v>7</v>
      </c>
      <c r="G154" s="9">
        <v>75</v>
      </c>
      <c r="H154" s="9" t="s">
        <v>7</v>
      </c>
      <c r="I154" s="9">
        <v>380</v>
      </c>
      <c r="J154" s="9" t="s">
        <v>7</v>
      </c>
      <c r="K154" s="11">
        <v>1000</v>
      </c>
      <c r="L154" s="9" t="s">
        <v>7</v>
      </c>
      <c r="M154" s="9">
        <v>4</v>
      </c>
      <c r="N154" s="23" t="s">
        <v>8</v>
      </c>
      <c r="O154" s="680">
        <v>11.037928334394353</v>
      </c>
      <c r="P154" s="662">
        <f>INDEX('Калькулятор 24v'!$L$77:$BF$77,MATCH(K154,'Калькулятор 24v'!$L$70:$BF$70,0))</f>
        <v>2959.7747400000007</v>
      </c>
      <c r="Q154" s="27">
        <v>42763.448298729403</v>
      </c>
      <c r="R154" s="27">
        <v>13280.109723230777</v>
      </c>
      <c r="S154" s="20">
        <f t="shared" si="31"/>
        <v>56043.558021960183</v>
      </c>
      <c r="T154" s="8" t="str">
        <f t="shared" si="32"/>
        <v>Wtherm</v>
      </c>
      <c r="U154" s="9" t="s">
        <v>7</v>
      </c>
      <c r="V154" s="25" t="s">
        <v>80</v>
      </c>
      <c r="W154" s="9" t="s">
        <v>7</v>
      </c>
      <c r="X154" s="9">
        <v>90</v>
      </c>
      <c r="Y154" s="9" t="s">
        <v>7</v>
      </c>
      <c r="Z154" s="9">
        <v>380</v>
      </c>
      <c r="AA154" s="9" t="s">
        <v>7</v>
      </c>
      <c r="AB154" s="11">
        <v>1000</v>
      </c>
      <c r="AC154" s="9" t="s">
        <v>7</v>
      </c>
      <c r="AD154" s="9">
        <v>4</v>
      </c>
      <c r="AE154" s="23" t="s">
        <v>8</v>
      </c>
      <c r="AF154" s="680">
        <v>11.368641926394352</v>
      </c>
      <c r="AG154" s="662">
        <f>INDEX('Калькулятор 24v'!$L$83:$BF$83,MATCH(AB154,'Калькулятор 24v'!$L$70:$BF$70,0))</f>
        <v>3064.3992599999997</v>
      </c>
      <c r="AH154" s="27">
        <v>43179.43442709354</v>
      </c>
      <c r="AI154" s="27">
        <v>13280.109723230777</v>
      </c>
      <c r="AJ154" s="20">
        <f t="shared" si="33"/>
        <v>56459.54415032432</v>
      </c>
      <c r="AK154" s="8" t="str">
        <f t="shared" si="34"/>
        <v>Wtherm</v>
      </c>
      <c r="AL154" s="9" t="s">
        <v>7</v>
      </c>
      <c r="AM154" s="25" t="s">
        <v>80</v>
      </c>
      <c r="AN154" s="9" t="s">
        <v>7</v>
      </c>
      <c r="AO154" s="9">
        <v>110</v>
      </c>
      <c r="AP154" s="9" t="s">
        <v>7</v>
      </c>
      <c r="AQ154" s="9">
        <v>380</v>
      </c>
      <c r="AR154" s="9" t="s">
        <v>7</v>
      </c>
      <c r="AS154" s="11">
        <v>1000</v>
      </c>
      <c r="AT154" s="9" t="s">
        <v>7</v>
      </c>
      <c r="AU154" s="9">
        <v>4</v>
      </c>
      <c r="AV154" s="23" t="s">
        <v>8</v>
      </c>
      <c r="AW154" s="680">
        <v>11.809593382394354</v>
      </c>
      <c r="AX154" s="662">
        <f>INDEX('Калькулятор 24v'!$L$89:$BF$89,MATCH(AS154,'Калькулятор 24v'!$L$70:$BF$70,0))</f>
        <v>3737.4399881216859</v>
      </c>
      <c r="AY154" s="27">
        <v>43764.270098245725</v>
      </c>
      <c r="AZ154" s="27">
        <v>13280.109723230777</v>
      </c>
      <c r="BA154" s="20">
        <f t="shared" si="35"/>
        <v>57044.379821476497</v>
      </c>
      <c r="BB154" s="8" t="str">
        <f t="shared" si="36"/>
        <v>Wtherm</v>
      </c>
      <c r="BC154" s="9" t="s">
        <v>7</v>
      </c>
      <c r="BD154" s="25" t="s">
        <v>80</v>
      </c>
      <c r="BE154" s="9" t="s">
        <v>7</v>
      </c>
      <c r="BF154" s="9">
        <v>140</v>
      </c>
      <c r="BG154" s="9" t="s">
        <v>7</v>
      </c>
      <c r="BH154" s="9">
        <v>380</v>
      </c>
      <c r="BI154" s="9" t="s">
        <v>7</v>
      </c>
      <c r="BJ154" s="11">
        <v>1000</v>
      </c>
      <c r="BK154" s="9" t="s">
        <v>7</v>
      </c>
      <c r="BL154" s="9">
        <v>8</v>
      </c>
      <c r="BM154" s="24" t="s">
        <v>12</v>
      </c>
      <c r="BN154" s="680">
        <v>14.250808685745628</v>
      </c>
      <c r="BO154" s="662">
        <f>INDEX('Калькулятор 24v'!$L$95:$BF$95,MATCH(BJ154,'Калькулятор 24v'!$L$70:$BF$70,0))</f>
        <v>4814.4061914000004</v>
      </c>
      <c r="BP154" s="27">
        <v>52667.001022119657</v>
      </c>
      <c r="BQ154" s="27">
        <v>13280.109723230777</v>
      </c>
      <c r="BR154" s="20">
        <f t="shared" si="37"/>
        <v>65947.110745350437</v>
      </c>
      <c r="BS154" s="8" t="str">
        <f t="shared" si="38"/>
        <v>Wtherm</v>
      </c>
      <c r="BT154" s="9" t="s">
        <v>7</v>
      </c>
      <c r="BU154" s="25" t="s">
        <v>80</v>
      </c>
      <c r="BV154" s="9" t="s">
        <v>7</v>
      </c>
      <c r="BW154" s="9">
        <v>180</v>
      </c>
      <c r="BX154" s="9" t="s">
        <v>7</v>
      </c>
      <c r="BY154" s="9">
        <v>380</v>
      </c>
      <c r="BZ154" s="9" t="s">
        <v>7</v>
      </c>
      <c r="CA154" s="11">
        <v>1000</v>
      </c>
      <c r="CB154" s="9" t="s">
        <v>7</v>
      </c>
      <c r="CC154" s="9">
        <v>8</v>
      </c>
      <c r="CD154" s="24" t="s">
        <v>12</v>
      </c>
      <c r="CE154" s="680">
        <v>15.132711597745629</v>
      </c>
      <c r="CF154" s="662">
        <f>INDEX('Калькулятор 24v'!$L$107:$BF$107,MATCH(CA154,'Калькулятор 24v'!$L$70:$BF$70,0))</f>
        <v>5512.8692658</v>
      </c>
      <c r="CG154" s="27">
        <v>53806.484864424012</v>
      </c>
      <c r="CH154" s="27">
        <v>13280.109723230777</v>
      </c>
      <c r="CI154" s="20">
        <f t="shared" si="39"/>
        <v>67086.594587654792</v>
      </c>
    </row>
    <row r="155" spans="2:87" ht="16.5" thickBot="1" x14ac:dyDescent="0.3">
      <c r="B155" s="846"/>
      <c r="C155" s="8" t="str">
        <f t="shared" si="30"/>
        <v>Wtherm</v>
      </c>
      <c r="D155" s="9" t="s">
        <v>7</v>
      </c>
      <c r="E155" s="25" t="s">
        <v>80</v>
      </c>
      <c r="F155" s="9" t="s">
        <v>7</v>
      </c>
      <c r="G155" s="9">
        <v>75</v>
      </c>
      <c r="H155" s="9" t="s">
        <v>7</v>
      </c>
      <c r="I155" s="9">
        <v>380</v>
      </c>
      <c r="J155" s="9" t="s">
        <v>7</v>
      </c>
      <c r="K155" s="11">
        <v>1050</v>
      </c>
      <c r="L155" s="9" t="s">
        <v>7</v>
      </c>
      <c r="M155" s="9">
        <v>4</v>
      </c>
      <c r="N155" s="23" t="s">
        <v>8</v>
      </c>
      <c r="O155" s="680">
        <v>11.481027181991358</v>
      </c>
      <c r="P155" s="662">
        <f>INDEX('Калькулятор 24v'!$L$77:$BF$77,MATCH(K155,'Калькулятор 24v'!$L$70:$BF$70,0))</f>
        <v>3187.4497200000005</v>
      </c>
      <c r="Q155" s="27">
        <v>45322.711274843721</v>
      </c>
      <c r="R155" s="27">
        <v>13863.358876692311</v>
      </c>
      <c r="S155" s="20">
        <f t="shared" si="31"/>
        <v>59186.070151536034</v>
      </c>
      <c r="T155" s="8" t="str">
        <f t="shared" si="32"/>
        <v>Wtherm</v>
      </c>
      <c r="U155" s="9" t="s">
        <v>7</v>
      </c>
      <c r="V155" s="25" t="s">
        <v>80</v>
      </c>
      <c r="W155" s="9" t="s">
        <v>7</v>
      </c>
      <c r="X155" s="9">
        <v>90</v>
      </c>
      <c r="Y155" s="9" t="s">
        <v>7</v>
      </c>
      <c r="Z155" s="9">
        <v>380</v>
      </c>
      <c r="AA155" s="9" t="s">
        <v>7</v>
      </c>
      <c r="AB155" s="11">
        <v>1050</v>
      </c>
      <c r="AC155" s="9" t="s">
        <v>7</v>
      </c>
      <c r="AD155" s="9">
        <v>4</v>
      </c>
      <c r="AE155" s="23" t="s">
        <v>8</v>
      </c>
      <c r="AF155" s="680">
        <v>11.821254973991357</v>
      </c>
      <c r="AG155" s="662">
        <f>INDEX('Калькулятор 24v'!$L$83:$BF$83,MATCH(AB155,'Калькулятор 24v'!$L$70:$BF$70,0))</f>
        <v>3300.1222799999996</v>
      </c>
      <c r="AH155" s="27">
        <v>45750.625468570361</v>
      </c>
      <c r="AI155" s="27">
        <v>13863.358876692311</v>
      </c>
      <c r="AJ155" s="20">
        <f t="shared" si="33"/>
        <v>59613.984345262674</v>
      </c>
      <c r="AK155" s="8" t="str">
        <f t="shared" si="34"/>
        <v>Wtherm</v>
      </c>
      <c r="AL155" s="9" t="s">
        <v>7</v>
      </c>
      <c r="AM155" s="25" t="s">
        <v>80</v>
      </c>
      <c r="AN155" s="9" t="s">
        <v>7</v>
      </c>
      <c r="AO155" s="9">
        <v>110</v>
      </c>
      <c r="AP155" s="9" t="s">
        <v>7</v>
      </c>
      <c r="AQ155" s="9">
        <v>380</v>
      </c>
      <c r="AR155" s="9" t="s">
        <v>7</v>
      </c>
      <c r="AS155" s="11">
        <v>1050</v>
      </c>
      <c r="AT155" s="9" t="s">
        <v>7</v>
      </c>
      <c r="AU155" s="9">
        <v>4</v>
      </c>
      <c r="AV155" s="23" t="s">
        <v>8</v>
      </c>
      <c r="AW155" s="680">
        <v>12.274892029991358</v>
      </c>
      <c r="AX155" s="662">
        <f>INDEX('Калькулятор 24v'!$L$89:$BF$89,MATCH(AS155,'Калькулятор 24v'!$L$70:$BF$70,0))</f>
        <v>4024.9353718233542</v>
      </c>
      <c r="AY155" s="27">
        <v>46351.365226872542</v>
      </c>
      <c r="AZ155" s="27">
        <v>13863.358876692311</v>
      </c>
      <c r="BA155" s="20">
        <f t="shared" si="35"/>
        <v>60214.724103564855</v>
      </c>
      <c r="BB155" s="8" t="str">
        <f t="shared" si="36"/>
        <v>Wtherm</v>
      </c>
      <c r="BC155" s="9" t="s">
        <v>7</v>
      </c>
      <c r="BD155" s="25" t="s">
        <v>80</v>
      </c>
      <c r="BE155" s="9" t="s">
        <v>7</v>
      </c>
      <c r="BF155" s="9">
        <v>140</v>
      </c>
      <c r="BG155" s="9" t="s">
        <v>7</v>
      </c>
      <c r="BH155" s="9">
        <v>380</v>
      </c>
      <c r="BI155" s="9" t="s">
        <v>7</v>
      </c>
      <c r="BJ155" s="11">
        <v>1050</v>
      </c>
      <c r="BK155" s="9" t="s">
        <v>7</v>
      </c>
      <c r="BL155" s="9">
        <v>8</v>
      </c>
      <c r="BM155" s="24" t="s">
        <v>12</v>
      </c>
      <c r="BN155" s="680">
        <v>14.846876080493484</v>
      </c>
      <c r="BO155" s="662">
        <f>INDEX('Калькулятор 24v'!$L$95:$BF$95,MATCH(BJ155,'Калькулятор 24v'!$L$70:$BF$70,0))</f>
        <v>5184.7451291999996</v>
      </c>
      <c r="BP155" s="27">
        <v>55776.131157264957</v>
      </c>
      <c r="BQ155" s="27">
        <v>13863.358876692311</v>
      </c>
      <c r="BR155" s="20">
        <f t="shared" si="37"/>
        <v>69639.490033957263</v>
      </c>
      <c r="BS155" s="8" t="str">
        <f t="shared" si="38"/>
        <v>Wtherm</v>
      </c>
      <c r="BT155" s="9" t="s">
        <v>7</v>
      </c>
      <c r="BU155" s="25" t="s">
        <v>80</v>
      </c>
      <c r="BV155" s="9" t="s">
        <v>7</v>
      </c>
      <c r="BW155" s="9">
        <v>180</v>
      </c>
      <c r="BX155" s="9" t="s">
        <v>7</v>
      </c>
      <c r="BY155" s="9">
        <v>380</v>
      </c>
      <c r="BZ155" s="9" t="s">
        <v>7</v>
      </c>
      <c r="CA155" s="11">
        <v>1050</v>
      </c>
      <c r="CB155" s="9" t="s">
        <v>7</v>
      </c>
      <c r="CC155" s="9">
        <v>8</v>
      </c>
      <c r="CD155" s="24" t="s">
        <v>12</v>
      </c>
      <c r="CE155" s="680">
        <v>15.754150192493483</v>
      </c>
      <c r="CF155" s="662">
        <f>INDEX('Калькулятор 24v'!$L$107:$BF$107,MATCH(CA155,'Калькулятор 24v'!$L$70:$BF$70,0))</f>
        <v>5936.9361323999992</v>
      </c>
      <c r="CG155" s="27">
        <v>56947.42317386932</v>
      </c>
      <c r="CH155" s="27">
        <v>13863.358876692311</v>
      </c>
      <c r="CI155" s="20">
        <f t="shared" si="39"/>
        <v>70810.782050561626</v>
      </c>
    </row>
    <row r="156" spans="2:87" ht="16.5" thickBot="1" x14ac:dyDescent="0.3">
      <c r="B156" s="846"/>
      <c r="C156" s="8" t="str">
        <f t="shared" si="30"/>
        <v>Wtherm</v>
      </c>
      <c r="D156" s="12" t="s">
        <v>7</v>
      </c>
      <c r="E156" s="25" t="s">
        <v>80</v>
      </c>
      <c r="F156" s="12" t="s">
        <v>7</v>
      </c>
      <c r="G156" s="9">
        <v>75</v>
      </c>
      <c r="H156" s="12" t="s">
        <v>7</v>
      </c>
      <c r="I156" s="9">
        <v>380</v>
      </c>
      <c r="J156" s="12" t="s">
        <v>7</v>
      </c>
      <c r="K156" s="11">
        <v>1100</v>
      </c>
      <c r="L156" s="12" t="s">
        <v>7</v>
      </c>
      <c r="M156" s="9">
        <v>4</v>
      </c>
      <c r="N156" s="23" t="s">
        <v>8</v>
      </c>
      <c r="O156" s="680">
        <v>12.261126029588363</v>
      </c>
      <c r="P156" s="662">
        <f>INDEX('Калькулятор 24v'!$L$77:$BF$77,MATCH(K156,'Калькулятор 24v'!$L$70:$BF$70,0))</f>
        <v>3415.1247000000008</v>
      </c>
      <c r="Q156" s="27">
        <v>47863.672000958046</v>
      </c>
      <c r="R156" s="27">
        <v>14446.608030153851</v>
      </c>
      <c r="S156" s="20">
        <f t="shared" si="31"/>
        <v>62310.280031111899</v>
      </c>
      <c r="T156" s="8" t="str">
        <f t="shared" si="32"/>
        <v>Wtherm</v>
      </c>
      <c r="U156" s="12" t="s">
        <v>7</v>
      </c>
      <c r="V156" s="25" t="s">
        <v>80</v>
      </c>
      <c r="W156" s="12" t="s">
        <v>7</v>
      </c>
      <c r="X156" s="9">
        <v>90</v>
      </c>
      <c r="Y156" s="12" t="s">
        <v>7</v>
      </c>
      <c r="Z156" s="9">
        <v>380</v>
      </c>
      <c r="AA156" s="12" t="s">
        <v>7</v>
      </c>
      <c r="AB156" s="11">
        <v>1100</v>
      </c>
      <c r="AC156" s="12" t="s">
        <v>7</v>
      </c>
      <c r="AD156" s="9">
        <v>4</v>
      </c>
      <c r="AE156" s="23" t="s">
        <v>8</v>
      </c>
      <c r="AF156" s="680">
        <v>12.610868021588361</v>
      </c>
      <c r="AG156" s="662">
        <f>INDEX('Калькулятор 24v'!$L$83:$BF$83,MATCH(AB156,'Калькулятор 24v'!$L$70:$BF$70,0))</f>
        <v>3535.8453</v>
      </c>
      <c r="AH156" s="27">
        <v>48303.514260047188</v>
      </c>
      <c r="AI156" s="27">
        <v>14446.608030153851</v>
      </c>
      <c r="AJ156" s="20">
        <f t="shared" si="33"/>
        <v>62750.122290201041</v>
      </c>
      <c r="AK156" s="8" t="str">
        <f t="shared" si="34"/>
        <v>Wtherm</v>
      </c>
      <c r="AL156" s="12" t="s">
        <v>7</v>
      </c>
      <c r="AM156" s="25" t="s">
        <v>80</v>
      </c>
      <c r="AN156" s="12" t="s">
        <v>7</v>
      </c>
      <c r="AO156" s="9">
        <v>110</v>
      </c>
      <c r="AP156" s="12" t="s">
        <v>7</v>
      </c>
      <c r="AQ156" s="9">
        <v>380</v>
      </c>
      <c r="AR156" s="12" t="s">
        <v>7</v>
      </c>
      <c r="AS156" s="11">
        <v>1100</v>
      </c>
      <c r="AT156" s="12" t="s">
        <v>7</v>
      </c>
      <c r="AU156" s="9">
        <v>4</v>
      </c>
      <c r="AV156" s="23" t="s">
        <v>8</v>
      </c>
      <c r="AW156" s="680">
        <v>13.077190677588364</v>
      </c>
      <c r="AX156" s="662">
        <f>INDEX('Калькулятор 24v'!$L$89:$BF$89,MATCH(AS156,'Калькулятор 24v'!$L$70:$BF$70,0))</f>
        <v>4312.4307555250225</v>
      </c>
      <c r="AY156" s="27">
        <v>48920.158105499366</v>
      </c>
      <c r="AZ156" s="27">
        <v>14446.608030153851</v>
      </c>
      <c r="BA156" s="20">
        <f t="shared" si="35"/>
        <v>63366.766135653219</v>
      </c>
      <c r="BB156" s="8" t="str">
        <f t="shared" si="36"/>
        <v>Wtherm</v>
      </c>
      <c r="BC156" s="12" t="s">
        <v>7</v>
      </c>
      <c r="BD156" s="25" t="s">
        <v>80</v>
      </c>
      <c r="BE156" s="12" t="s">
        <v>7</v>
      </c>
      <c r="BF156" s="9">
        <v>140</v>
      </c>
      <c r="BG156" s="12" t="s">
        <v>7</v>
      </c>
      <c r="BH156" s="9">
        <v>380</v>
      </c>
      <c r="BI156" s="12" t="s">
        <v>7</v>
      </c>
      <c r="BJ156" s="11">
        <v>1100</v>
      </c>
      <c r="BK156" s="12" t="s">
        <v>7</v>
      </c>
      <c r="BL156" s="9">
        <v>8</v>
      </c>
      <c r="BM156" s="24" t="s">
        <v>12</v>
      </c>
      <c r="BN156" s="680">
        <v>15.779943475241341</v>
      </c>
      <c r="BO156" s="662">
        <f>INDEX('Калькулятор 24v'!$L$95:$BF$95,MATCH(BJ156,'Калькулятор 24v'!$L$70:$BF$70,0))</f>
        <v>5555.0840670000007</v>
      </c>
      <c r="BP156" s="27">
        <v>58866.959042410264</v>
      </c>
      <c r="BQ156" s="27">
        <v>14446.608030153851</v>
      </c>
      <c r="BR156" s="20">
        <f t="shared" si="37"/>
        <v>73313.56707256411</v>
      </c>
      <c r="BS156" s="8" t="str">
        <f t="shared" si="38"/>
        <v>Wtherm</v>
      </c>
      <c r="BT156" s="12" t="s">
        <v>7</v>
      </c>
      <c r="BU156" s="25" t="s">
        <v>80</v>
      </c>
      <c r="BV156" s="12" t="s">
        <v>7</v>
      </c>
      <c r="BW156" s="9">
        <v>180</v>
      </c>
      <c r="BX156" s="12" t="s">
        <v>7</v>
      </c>
      <c r="BY156" s="9">
        <v>380</v>
      </c>
      <c r="BZ156" s="12" t="s">
        <v>7</v>
      </c>
      <c r="CA156" s="11">
        <v>1100</v>
      </c>
      <c r="CB156" s="12" t="s">
        <v>7</v>
      </c>
      <c r="CC156" s="9">
        <v>8</v>
      </c>
      <c r="CD156" s="24" t="s">
        <v>12</v>
      </c>
      <c r="CE156" s="680">
        <v>16.712588787241341</v>
      </c>
      <c r="CF156" s="662">
        <f>INDEX('Калькулятор 24v'!$L$107:$BF$107,MATCH(CA156,'Калькулятор 24v'!$L$70:$BF$70,0))</f>
        <v>6361.0029990000012</v>
      </c>
      <c r="CG156" s="27">
        <v>60070.05923331462</v>
      </c>
      <c r="CH156" s="27">
        <v>14446.608030153851</v>
      </c>
      <c r="CI156" s="20">
        <f t="shared" si="39"/>
        <v>74516.667263468466</v>
      </c>
    </row>
    <row r="157" spans="2:87" ht="16.5" thickBot="1" x14ac:dyDescent="0.3">
      <c r="B157" s="846"/>
      <c r="C157" s="8" t="str">
        <f t="shared" si="30"/>
        <v>Wtherm</v>
      </c>
      <c r="D157" s="9" t="s">
        <v>7</v>
      </c>
      <c r="E157" s="25" t="s">
        <v>80</v>
      </c>
      <c r="F157" s="9" t="s">
        <v>7</v>
      </c>
      <c r="G157" s="9">
        <v>75</v>
      </c>
      <c r="H157" s="9" t="s">
        <v>7</v>
      </c>
      <c r="I157" s="9">
        <v>380</v>
      </c>
      <c r="J157" s="9" t="s">
        <v>7</v>
      </c>
      <c r="K157" s="11">
        <v>1150</v>
      </c>
      <c r="L157" s="9" t="s">
        <v>7</v>
      </c>
      <c r="M157" s="9">
        <v>4</v>
      </c>
      <c r="N157" s="23" t="s">
        <v>8</v>
      </c>
      <c r="O157" s="680">
        <v>12.735332877185369</v>
      </c>
      <c r="P157" s="662">
        <f>INDEX('Калькулятор 24v'!$L$77:$BF$77,MATCH(K157,'Калькулятор 24v'!$L$70:$BF$70,0))</f>
        <v>3642.799680000001</v>
      </c>
      <c r="Q157" s="27">
        <v>50386.33047707237</v>
      </c>
      <c r="R157" s="27">
        <v>15259.857183615386</v>
      </c>
      <c r="S157" s="20">
        <f t="shared" si="31"/>
        <v>65646.187660687749</v>
      </c>
      <c r="T157" s="8" t="str">
        <f t="shared" si="32"/>
        <v>Wtherm</v>
      </c>
      <c r="U157" s="9" t="s">
        <v>7</v>
      </c>
      <c r="V157" s="25" t="s">
        <v>80</v>
      </c>
      <c r="W157" s="9" t="s">
        <v>7</v>
      </c>
      <c r="X157" s="9">
        <v>90</v>
      </c>
      <c r="Y157" s="9" t="s">
        <v>7</v>
      </c>
      <c r="Z157" s="9">
        <v>380</v>
      </c>
      <c r="AA157" s="9" t="s">
        <v>7</v>
      </c>
      <c r="AB157" s="11">
        <v>1150</v>
      </c>
      <c r="AC157" s="9" t="s">
        <v>7</v>
      </c>
      <c r="AD157" s="9">
        <v>4</v>
      </c>
      <c r="AE157" s="23" t="s">
        <v>8</v>
      </c>
      <c r="AF157" s="680">
        <v>13.094589069185368</v>
      </c>
      <c r="AG157" s="662">
        <f>INDEX('Калькулятор 24v'!$L$83:$BF$83,MATCH(AB157,'Калькулятор 24v'!$L$70:$BF$70,0))</f>
        <v>3771.5683199999999</v>
      </c>
      <c r="AH157" s="27">
        <v>50838.100801524</v>
      </c>
      <c r="AI157" s="27">
        <v>15259.857183615386</v>
      </c>
      <c r="AJ157" s="20">
        <f t="shared" si="33"/>
        <v>66097.957985139394</v>
      </c>
      <c r="AK157" s="8" t="str">
        <f t="shared" si="34"/>
        <v>Wtherm</v>
      </c>
      <c r="AL157" s="9" t="s">
        <v>7</v>
      </c>
      <c r="AM157" s="25" t="s">
        <v>80</v>
      </c>
      <c r="AN157" s="9" t="s">
        <v>7</v>
      </c>
      <c r="AO157" s="9">
        <v>110</v>
      </c>
      <c r="AP157" s="9" t="s">
        <v>7</v>
      </c>
      <c r="AQ157" s="9">
        <v>380</v>
      </c>
      <c r="AR157" s="9" t="s">
        <v>7</v>
      </c>
      <c r="AS157" s="11">
        <v>1150</v>
      </c>
      <c r="AT157" s="9" t="s">
        <v>7</v>
      </c>
      <c r="AU157" s="9">
        <v>4</v>
      </c>
      <c r="AV157" s="23" t="s">
        <v>8</v>
      </c>
      <c r="AW157" s="680">
        <v>13.573597325185368</v>
      </c>
      <c r="AX157" s="662">
        <f>INDEX('Калькулятор 24v'!$L$89:$BF$89,MATCH(AS157,'Калькулятор 24v'!$L$70:$BF$70,0))</f>
        <v>4599.9261392266908</v>
      </c>
      <c r="AY157" s="27">
        <v>51470.648734126189</v>
      </c>
      <c r="AZ157" s="27">
        <v>15259.857183615386</v>
      </c>
      <c r="BA157" s="20">
        <f t="shared" si="35"/>
        <v>66730.505917741568</v>
      </c>
      <c r="BB157" s="8" t="str">
        <f t="shared" si="36"/>
        <v>Wtherm</v>
      </c>
      <c r="BC157" s="9" t="s">
        <v>7</v>
      </c>
      <c r="BD157" s="25" t="s">
        <v>80</v>
      </c>
      <c r="BE157" s="9" t="s">
        <v>7</v>
      </c>
      <c r="BF157" s="9">
        <v>140</v>
      </c>
      <c r="BG157" s="9" t="s">
        <v>7</v>
      </c>
      <c r="BH157" s="9">
        <v>380</v>
      </c>
      <c r="BI157" s="9" t="s">
        <v>7</v>
      </c>
      <c r="BJ157" s="11">
        <v>1150</v>
      </c>
      <c r="BK157" s="9" t="s">
        <v>7</v>
      </c>
      <c r="BL157" s="9">
        <v>8</v>
      </c>
      <c r="BM157" s="24" t="s">
        <v>12</v>
      </c>
      <c r="BN157" s="680">
        <v>16.407118869989194</v>
      </c>
      <c r="BO157" s="662">
        <f>INDEX('Калькулятор 24v'!$L$95:$BF$95,MATCH(BJ157,'Калькулятор 24v'!$L$70:$BF$70,0))</f>
        <v>5925.4230047999999</v>
      </c>
      <c r="BP157" s="27">
        <v>61939.484677555563</v>
      </c>
      <c r="BQ157" s="27">
        <v>15259.857183615386</v>
      </c>
      <c r="BR157" s="20">
        <f t="shared" si="37"/>
        <v>77199.341861170949</v>
      </c>
      <c r="BS157" s="8" t="str">
        <f t="shared" si="38"/>
        <v>Wtherm</v>
      </c>
      <c r="BT157" s="9" t="s">
        <v>7</v>
      </c>
      <c r="BU157" s="25" t="s">
        <v>80</v>
      </c>
      <c r="BV157" s="9" t="s">
        <v>7</v>
      </c>
      <c r="BW157" s="9">
        <v>180</v>
      </c>
      <c r="BX157" s="9" t="s">
        <v>7</v>
      </c>
      <c r="BY157" s="9">
        <v>380</v>
      </c>
      <c r="BZ157" s="9" t="s">
        <v>7</v>
      </c>
      <c r="CA157" s="11">
        <v>1150</v>
      </c>
      <c r="CB157" s="9" t="s">
        <v>7</v>
      </c>
      <c r="CC157" s="9">
        <v>8</v>
      </c>
      <c r="CD157" s="24" t="s">
        <v>12</v>
      </c>
      <c r="CE157" s="680">
        <v>17.365135381989198</v>
      </c>
      <c r="CF157" s="662">
        <f>INDEX('Калькулятор 24v'!$L$107:$BF$107,MATCH(CA157,'Калькулятор 24v'!$L$70:$BF$70,0))</f>
        <v>6785.0698656000013</v>
      </c>
      <c r="CG157" s="27">
        <v>63174.393042759926</v>
      </c>
      <c r="CH157" s="27">
        <v>15259.857183615386</v>
      </c>
      <c r="CI157" s="20">
        <f t="shared" si="39"/>
        <v>78434.250226375312</v>
      </c>
    </row>
    <row r="158" spans="2:87" ht="16.5" thickBot="1" x14ac:dyDescent="0.3">
      <c r="B158" s="846"/>
      <c r="C158" s="8" t="str">
        <f t="shared" si="30"/>
        <v>Wtherm</v>
      </c>
      <c r="D158" s="9" t="s">
        <v>7</v>
      </c>
      <c r="E158" s="25" t="s">
        <v>80</v>
      </c>
      <c r="F158" s="9" t="s">
        <v>7</v>
      </c>
      <c r="G158" s="9">
        <v>75</v>
      </c>
      <c r="H158" s="9" t="s">
        <v>7</v>
      </c>
      <c r="I158" s="9">
        <v>380</v>
      </c>
      <c r="J158" s="9" t="s">
        <v>7</v>
      </c>
      <c r="K158" s="11">
        <v>1200</v>
      </c>
      <c r="L158" s="9" t="s">
        <v>7</v>
      </c>
      <c r="M158" s="9">
        <v>4</v>
      </c>
      <c r="N158" s="23" t="s">
        <v>8</v>
      </c>
      <c r="O158" s="680">
        <v>13.178431724782371</v>
      </c>
      <c r="P158" s="662">
        <f>INDEX('Калькулятор 24v'!$L$77:$BF$77,MATCH(K158,'Калькулятор 24v'!$L$70:$BF$70,0))</f>
        <v>3870.4746600000008</v>
      </c>
      <c r="Q158" s="27">
        <v>52890.686703186686</v>
      </c>
      <c r="R158" s="27">
        <v>15843.106337076926</v>
      </c>
      <c r="S158" s="20">
        <f t="shared" si="31"/>
        <v>68733.793040263612</v>
      </c>
      <c r="T158" s="8" t="str">
        <f t="shared" si="32"/>
        <v>Wtherm</v>
      </c>
      <c r="U158" s="9" t="s">
        <v>7</v>
      </c>
      <c r="V158" s="25" t="s">
        <v>80</v>
      </c>
      <c r="W158" s="9" t="s">
        <v>7</v>
      </c>
      <c r="X158" s="9">
        <v>90</v>
      </c>
      <c r="Y158" s="9" t="s">
        <v>7</v>
      </c>
      <c r="Z158" s="9">
        <v>380</v>
      </c>
      <c r="AA158" s="9" t="s">
        <v>7</v>
      </c>
      <c r="AB158" s="11">
        <v>1200</v>
      </c>
      <c r="AC158" s="9" t="s">
        <v>7</v>
      </c>
      <c r="AD158" s="9">
        <v>4</v>
      </c>
      <c r="AE158" s="23" t="s">
        <v>8</v>
      </c>
      <c r="AF158" s="680">
        <v>13.547202116782373</v>
      </c>
      <c r="AG158" s="662">
        <f>INDEX('Калькулятор 24v'!$L$83:$BF$83,MATCH(AB158,'Калькулятор 24v'!$L$70:$BF$70,0))</f>
        <v>4007.2913399999998</v>
      </c>
      <c r="AH158" s="27">
        <v>53354.385093000819</v>
      </c>
      <c r="AI158" s="27">
        <v>15843.106337076926</v>
      </c>
      <c r="AJ158" s="20">
        <f t="shared" si="33"/>
        <v>69197.491430077745</v>
      </c>
      <c r="AK158" s="8" t="str">
        <f t="shared" si="34"/>
        <v>Wtherm</v>
      </c>
      <c r="AL158" s="9" t="s">
        <v>7</v>
      </c>
      <c r="AM158" s="25" t="s">
        <v>80</v>
      </c>
      <c r="AN158" s="9" t="s">
        <v>7</v>
      </c>
      <c r="AO158" s="9">
        <v>110</v>
      </c>
      <c r="AP158" s="9" t="s">
        <v>7</v>
      </c>
      <c r="AQ158" s="9">
        <v>380</v>
      </c>
      <c r="AR158" s="9" t="s">
        <v>7</v>
      </c>
      <c r="AS158" s="11">
        <v>1200</v>
      </c>
      <c r="AT158" s="9" t="s">
        <v>7</v>
      </c>
      <c r="AU158" s="9">
        <v>4</v>
      </c>
      <c r="AV158" s="23" t="s">
        <v>8</v>
      </c>
      <c r="AW158" s="680">
        <v>14.03889597278237</v>
      </c>
      <c r="AX158" s="662">
        <f>INDEX('Калькулятор 24v'!$L$89:$BF$89,MATCH(AS158,'Калькулятор 24v'!$L$70:$BF$70,0))</f>
        <v>4887.4215229283591</v>
      </c>
      <c r="AY158" s="27">
        <v>54002.837112753012</v>
      </c>
      <c r="AZ158" s="27">
        <v>15843.106337076926</v>
      </c>
      <c r="BA158" s="20">
        <f t="shared" si="35"/>
        <v>69845.943449829938</v>
      </c>
      <c r="BB158" s="8" t="str">
        <f t="shared" si="36"/>
        <v>Wtherm</v>
      </c>
      <c r="BC158" s="9" t="s">
        <v>7</v>
      </c>
      <c r="BD158" s="25" t="s">
        <v>80</v>
      </c>
      <c r="BE158" s="9" t="s">
        <v>7</v>
      </c>
      <c r="BF158" s="9">
        <v>140</v>
      </c>
      <c r="BG158" s="9" t="s">
        <v>7</v>
      </c>
      <c r="BH158" s="9">
        <v>380</v>
      </c>
      <c r="BI158" s="9" t="s">
        <v>7</v>
      </c>
      <c r="BJ158" s="11">
        <v>1200</v>
      </c>
      <c r="BK158" s="9" t="s">
        <v>7</v>
      </c>
      <c r="BL158" s="9">
        <v>8</v>
      </c>
      <c r="BM158" s="24" t="s">
        <v>12</v>
      </c>
      <c r="BN158" s="680">
        <v>17.00318626473705</v>
      </c>
      <c r="BO158" s="662">
        <f>INDEX('Калькулятор 24v'!$L$95:$BF$95,MATCH(BJ158,'Калькулятор 24v'!$L$70:$BF$70,0))</f>
        <v>6295.7619425999992</v>
      </c>
      <c r="BP158" s="27">
        <v>64993.708062700862</v>
      </c>
      <c r="BQ158" s="27">
        <v>15843.106337076926</v>
      </c>
      <c r="BR158" s="20">
        <f t="shared" si="37"/>
        <v>80836.814399777795</v>
      </c>
      <c r="BS158" s="8" t="str">
        <f t="shared" si="38"/>
        <v>Wtherm</v>
      </c>
      <c r="BT158" s="9" t="s">
        <v>7</v>
      </c>
      <c r="BU158" s="25" t="s">
        <v>80</v>
      </c>
      <c r="BV158" s="9" t="s">
        <v>7</v>
      </c>
      <c r="BW158" s="9">
        <v>180</v>
      </c>
      <c r="BX158" s="9" t="s">
        <v>7</v>
      </c>
      <c r="BY158" s="9">
        <v>380</v>
      </c>
      <c r="BZ158" s="9" t="s">
        <v>7</v>
      </c>
      <c r="CA158" s="11">
        <v>1200</v>
      </c>
      <c r="CB158" s="9" t="s">
        <v>7</v>
      </c>
      <c r="CC158" s="9">
        <v>8</v>
      </c>
      <c r="CD158" s="24" t="s">
        <v>12</v>
      </c>
      <c r="CE158" s="680">
        <v>17.986573976737052</v>
      </c>
      <c r="CF158" s="662">
        <f>INDEX('Калькулятор 24v'!$L$107:$BF$107,MATCH(CA158,'Калькулятор 24v'!$L$70:$BF$70,0))</f>
        <v>7209.1367322000006</v>
      </c>
      <c r="CG158" s="27">
        <v>66260.424602205225</v>
      </c>
      <c r="CH158" s="27">
        <v>15843.106337076926</v>
      </c>
      <c r="CI158" s="20">
        <f t="shared" si="39"/>
        <v>82103.530939282151</v>
      </c>
    </row>
    <row r="159" spans="2:87" ht="16.5" thickBot="1" x14ac:dyDescent="0.3">
      <c r="B159" s="846"/>
      <c r="C159" s="8" t="str">
        <f t="shared" si="30"/>
        <v>Wtherm</v>
      </c>
      <c r="D159" s="9" t="s">
        <v>7</v>
      </c>
      <c r="E159" s="25" t="s">
        <v>80</v>
      </c>
      <c r="F159" s="9" t="s">
        <v>7</v>
      </c>
      <c r="G159" s="9">
        <v>75</v>
      </c>
      <c r="H159" s="9" t="s">
        <v>7</v>
      </c>
      <c r="I159" s="9">
        <v>380</v>
      </c>
      <c r="J159" s="9" t="s">
        <v>7</v>
      </c>
      <c r="K159" s="11">
        <v>1250</v>
      </c>
      <c r="L159" s="9" t="s">
        <v>7</v>
      </c>
      <c r="M159" s="9">
        <v>4</v>
      </c>
      <c r="N159" s="23" t="s">
        <v>8</v>
      </c>
      <c r="O159" s="680">
        <v>13.781530572379376</v>
      </c>
      <c r="P159" s="662">
        <f>INDEX('Калькулятор 24v'!$L$77:$BF$77,MATCH(K159,'Калькулятор 24v'!$L$70:$BF$70,0))</f>
        <v>4098.1496400000015</v>
      </c>
      <c r="Q159" s="27">
        <v>55376.740679301001</v>
      </c>
      <c r="R159" s="27">
        <v>16426.355490538463</v>
      </c>
      <c r="S159" s="20">
        <f t="shared" si="31"/>
        <v>71803.096169839468</v>
      </c>
      <c r="T159" s="8" t="str">
        <f t="shared" si="32"/>
        <v>Wtherm</v>
      </c>
      <c r="U159" s="9" t="s">
        <v>7</v>
      </c>
      <c r="V159" s="25" t="s">
        <v>80</v>
      </c>
      <c r="W159" s="9" t="s">
        <v>7</v>
      </c>
      <c r="X159" s="9">
        <v>90</v>
      </c>
      <c r="Y159" s="9" t="s">
        <v>7</v>
      </c>
      <c r="Z159" s="9">
        <v>380</v>
      </c>
      <c r="AA159" s="9" t="s">
        <v>7</v>
      </c>
      <c r="AB159" s="11">
        <v>1250</v>
      </c>
      <c r="AC159" s="9" t="s">
        <v>7</v>
      </c>
      <c r="AD159" s="9">
        <v>4</v>
      </c>
      <c r="AE159" s="23" t="s">
        <v>8</v>
      </c>
      <c r="AF159" s="680">
        <v>14.159815164379376</v>
      </c>
      <c r="AG159" s="662">
        <f>INDEX('Калькулятор 24v'!$L$83:$BF$83,MATCH(AB159,'Калькулятор 24v'!$L$70:$BF$70,0))</f>
        <v>4243.0143600000001</v>
      </c>
      <c r="AH159" s="27">
        <v>55852.367134477638</v>
      </c>
      <c r="AI159" s="27">
        <v>16426.355490538463</v>
      </c>
      <c r="AJ159" s="20">
        <f t="shared" si="33"/>
        <v>72278.722625016104</v>
      </c>
      <c r="AK159" s="8" t="str">
        <f t="shared" si="34"/>
        <v>Wtherm</v>
      </c>
      <c r="AL159" s="9" t="s">
        <v>7</v>
      </c>
      <c r="AM159" s="25" t="s">
        <v>80</v>
      </c>
      <c r="AN159" s="9" t="s">
        <v>7</v>
      </c>
      <c r="AO159" s="9">
        <v>110</v>
      </c>
      <c r="AP159" s="9" t="s">
        <v>7</v>
      </c>
      <c r="AQ159" s="9">
        <v>380</v>
      </c>
      <c r="AR159" s="9" t="s">
        <v>7</v>
      </c>
      <c r="AS159" s="11">
        <v>1250</v>
      </c>
      <c r="AT159" s="9" t="s">
        <v>7</v>
      </c>
      <c r="AU159" s="9">
        <v>4</v>
      </c>
      <c r="AV159" s="23" t="s">
        <v>8</v>
      </c>
      <c r="AW159" s="680">
        <v>14.664194620379376</v>
      </c>
      <c r="AX159" s="662">
        <f>INDEX('Калькулятор 24v'!$L$89:$BF$89,MATCH(AS159,'Калькулятор 24v'!$L$70:$BF$70,0))</f>
        <v>5174.9169066300274</v>
      </c>
      <c r="AY159" s="27">
        <v>56516.723241379819</v>
      </c>
      <c r="AZ159" s="27">
        <v>16426.355490538463</v>
      </c>
      <c r="BA159" s="20">
        <f t="shared" si="35"/>
        <v>72943.078731918285</v>
      </c>
      <c r="BB159" s="8" t="str">
        <f t="shared" si="36"/>
        <v>Wtherm</v>
      </c>
      <c r="BC159" s="9" t="s">
        <v>7</v>
      </c>
      <c r="BD159" s="25" t="s">
        <v>80</v>
      </c>
      <c r="BE159" s="9" t="s">
        <v>7</v>
      </c>
      <c r="BF159" s="9">
        <v>140</v>
      </c>
      <c r="BG159" s="9" t="s">
        <v>7</v>
      </c>
      <c r="BH159" s="9">
        <v>380</v>
      </c>
      <c r="BI159" s="9" t="s">
        <v>7</v>
      </c>
      <c r="BJ159" s="11">
        <v>1250</v>
      </c>
      <c r="BK159" s="9" t="s">
        <v>7</v>
      </c>
      <c r="BL159" s="9">
        <v>8</v>
      </c>
      <c r="BM159" s="24" t="s">
        <v>12</v>
      </c>
      <c r="BN159" s="680">
        <v>17.759253659484902</v>
      </c>
      <c r="BO159" s="662">
        <f>INDEX('Калькулятор 24v'!$L$95:$BF$95,MATCH(BJ159,'Калькулятор 24v'!$L$70:$BF$70,0))</f>
        <v>6666.1008804000003</v>
      </c>
      <c r="BP159" s="27">
        <v>68029.629197846167</v>
      </c>
      <c r="BQ159" s="27">
        <v>16426.355490538463</v>
      </c>
      <c r="BR159" s="20">
        <f t="shared" si="37"/>
        <v>84455.984688384633</v>
      </c>
      <c r="BS159" s="8" t="str">
        <f t="shared" si="38"/>
        <v>Wtherm</v>
      </c>
      <c r="BT159" s="9" t="s">
        <v>7</v>
      </c>
      <c r="BU159" s="25" t="s">
        <v>80</v>
      </c>
      <c r="BV159" s="9" t="s">
        <v>7</v>
      </c>
      <c r="BW159" s="9">
        <v>180</v>
      </c>
      <c r="BX159" s="9" t="s">
        <v>7</v>
      </c>
      <c r="BY159" s="9">
        <v>380</v>
      </c>
      <c r="BZ159" s="9" t="s">
        <v>7</v>
      </c>
      <c r="CA159" s="11">
        <v>1250</v>
      </c>
      <c r="CB159" s="9" t="s">
        <v>7</v>
      </c>
      <c r="CC159" s="9">
        <v>8</v>
      </c>
      <c r="CD159" s="24" t="s">
        <v>12</v>
      </c>
      <c r="CE159" s="680">
        <v>18.768012571484906</v>
      </c>
      <c r="CF159" s="662">
        <f>INDEX('Калькулятор 24v'!$L$107:$BF$107,MATCH(CA159,'Калькулятор 24v'!$L$70:$BF$70,0))</f>
        <v>7633.2035988000007</v>
      </c>
      <c r="CG159" s="27">
        <v>69328.15391165053</v>
      </c>
      <c r="CH159" s="27">
        <v>16426.355490538463</v>
      </c>
      <c r="CI159" s="20">
        <f t="shared" si="39"/>
        <v>85754.509402188996</v>
      </c>
    </row>
    <row r="160" spans="2:87" ht="16.5" thickBot="1" x14ac:dyDescent="0.3">
      <c r="B160" s="846"/>
      <c r="C160" s="8" t="str">
        <f t="shared" si="30"/>
        <v>Wtherm</v>
      </c>
      <c r="D160" s="9" t="s">
        <v>7</v>
      </c>
      <c r="E160" s="25" t="s">
        <v>80</v>
      </c>
      <c r="F160" s="9" t="s">
        <v>7</v>
      </c>
      <c r="G160" s="9">
        <v>75</v>
      </c>
      <c r="H160" s="9" t="s">
        <v>7</v>
      </c>
      <c r="I160" s="9">
        <v>380</v>
      </c>
      <c r="J160" s="9" t="s">
        <v>7</v>
      </c>
      <c r="K160" s="11">
        <v>1300</v>
      </c>
      <c r="L160" s="9" t="s">
        <v>7</v>
      </c>
      <c r="M160" s="9">
        <v>4</v>
      </c>
      <c r="N160" s="23" t="s">
        <v>8</v>
      </c>
      <c r="O160" s="680">
        <v>14.224629419976381</v>
      </c>
      <c r="P160" s="662">
        <f>INDEX('Калькулятор 24v'!$L$77:$BF$77,MATCH(K160,'Калькулятор 24v'!$L$70:$BF$70,0))</f>
        <v>4325.8246200000012</v>
      </c>
      <c r="Q160" s="27">
        <v>57184.300405415321</v>
      </c>
      <c r="R160" s="27">
        <v>17009.604644000003</v>
      </c>
      <c r="S160" s="20">
        <f t="shared" si="31"/>
        <v>74193.90504941532</v>
      </c>
      <c r="T160" s="8" t="str">
        <f t="shared" si="32"/>
        <v>Wtherm</v>
      </c>
      <c r="U160" s="9" t="s">
        <v>7</v>
      </c>
      <c r="V160" s="25" t="s">
        <v>80</v>
      </c>
      <c r="W160" s="9" t="s">
        <v>7</v>
      </c>
      <c r="X160" s="9">
        <v>90</v>
      </c>
      <c r="Y160" s="9" t="s">
        <v>7</v>
      </c>
      <c r="Z160" s="9">
        <v>380</v>
      </c>
      <c r="AA160" s="9" t="s">
        <v>7</v>
      </c>
      <c r="AB160" s="11">
        <v>1300</v>
      </c>
      <c r="AC160" s="9" t="s">
        <v>7</v>
      </c>
      <c r="AD160" s="9">
        <v>4</v>
      </c>
      <c r="AE160" s="23" t="s">
        <v>8</v>
      </c>
      <c r="AF160" s="680">
        <v>14.612428211976379</v>
      </c>
      <c r="AG160" s="662">
        <f>INDEX('Калькулятор 24v'!$L$83:$BF$83,MATCH(AB160,'Калькулятор 24v'!$L$70:$BF$70,0))</f>
        <v>4478.7373799999996</v>
      </c>
      <c r="AH160" s="27">
        <v>57671.85492595446</v>
      </c>
      <c r="AI160" s="27">
        <v>17009.604644000003</v>
      </c>
      <c r="AJ160" s="20">
        <f t="shared" si="33"/>
        <v>74681.459569954459</v>
      </c>
      <c r="AK160" s="8" t="str">
        <f t="shared" si="34"/>
        <v>Wtherm</v>
      </c>
      <c r="AL160" s="9" t="s">
        <v>7</v>
      </c>
      <c r="AM160" s="25" t="s">
        <v>80</v>
      </c>
      <c r="AN160" s="9" t="s">
        <v>7</v>
      </c>
      <c r="AO160" s="9">
        <v>110</v>
      </c>
      <c r="AP160" s="9" t="s">
        <v>7</v>
      </c>
      <c r="AQ160" s="9">
        <v>380</v>
      </c>
      <c r="AR160" s="9" t="s">
        <v>7</v>
      </c>
      <c r="AS160" s="11">
        <v>1300</v>
      </c>
      <c r="AT160" s="9" t="s">
        <v>7</v>
      </c>
      <c r="AU160" s="9">
        <v>4</v>
      </c>
      <c r="AV160" s="23" t="s">
        <v>8</v>
      </c>
      <c r="AW160" s="680">
        <v>15.129493267976379</v>
      </c>
      <c r="AX160" s="662">
        <f>INDEX('Калькулятор 24v'!$L$89:$BF$89,MATCH(AS160,'Калькулятор 24v'!$L$70:$BF$70,0))</f>
        <v>5462.4122903316947</v>
      </c>
      <c r="AY160" s="27">
        <v>58352.115120006638</v>
      </c>
      <c r="AZ160" s="27">
        <v>17009.604644000003</v>
      </c>
      <c r="BA160" s="20">
        <f t="shared" si="35"/>
        <v>75361.719764006644</v>
      </c>
      <c r="BB160" s="8" t="str">
        <f t="shared" si="36"/>
        <v>Wtherm</v>
      </c>
      <c r="BC160" s="9" t="s">
        <v>7</v>
      </c>
      <c r="BD160" s="25" t="s">
        <v>80</v>
      </c>
      <c r="BE160" s="9" t="s">
        <v>7</v>
      </c>
      <c r="BF160" s="9">
        <v>140</v>
      </c>
      <c r="BG160" s="9" t="s">
        <v>7</v>
      </c>
      <c r="BH160" s="9">
        <v>380</v>
      </c>
      <c r="BI160" s="9" t="s">
        <v>7</v>
      </c>
      <c r="BJ160" s="11">
        <v>1300</v>
      </c>
      <c r="BK160" s="9" t="s">
        <v>7</v>
      </c>
      <c r="BL160" s="9">
        <v>8</v>
      </c>
      <c r="BM160" s="24" t="s">
        <v>12</v>
      </c>
      <c r="BN160" s="680">
        <v>18.355321054232757</v>
      </c>
      <c r="BO160" s="662">
        <f>INDEX('Калькулятор 24v'!$L$95:$BF$95,MATCH(BJ160,'Калькулятор 24v'!$L$70:$BF$70,0))</f>
        <v>7036.4398181999995</v>
      </c>
      <c r="BP160" s="27">
        <v>70387.056082991476</v>
      </c>
      <c r="BQ160" s="27">
        <v>17009.604644000003</v>
      </c>
      <c r="BR160" s="20">
        <f t="shared" si="37"/>
        <v>87396.660726991482</v>
      </c>
      <c r="BS160" s="8" t="str">
        <f t="shared" si="38"/>
        <v>Wtherm</v>
      </c>
      <c r="BT160" s="9" t="s">
        <v>7</v>
      </c>
      <c r="BU160" s="25" t="s">
        <v>80</v>
      </c>
      <c r="BV160" s="9" t="s">
        <v>7</v>
      </c>
      <c r="BW160" s="9">
        <v>180</v>
      </c>
      <c r="BX160" s="9" t="s">
        <v>7</v>
      </c>
      <c r="BY160" s="9">
        <v>380</v>
      </c>
      <c r="BZ160" s="9" t="s">
        <v>7</v>
      </c>
      <c r="CA160" s="11">
        <v>1300</v>
      </c>
      <c r="CB160" s="9" t="s">
        <v>7</v>
      </c>
      <c r="CC160" s="9">
        <v>8</v>
      </c>
      <c r="CD160" s="24" t="s">
        <v>12</v>
      </c>
      <c r="CE160" s="680">
        <v>19.38945116623276</v>
      </c>
      <c r="CF160" s="662">
        <f>INDEX('Калькулятор 24v'!$L$107:$BF$107,MATCH(CA160,'Калькулятор 24v'!$L$70:$BF$70,0))</f>
        <v>8057.2704653999999</v>
      </c>
      <c r="CG160" s="27">
        <v>71717.388971095832</v>
      </c>
      <c r="CH160" s="27">
        <v>17009.604644000003</v>
      </c>
      <c r="CI160" s="20">
        <f t="shared" si="39"/>
        <v>88726.993615095838</v>
      </c>
    </row>
    <row r="161" spans="2:87" ht="16.5" thickBot="1" x14ac:dyDescent="0.3">
      <c r="B161" s="846"/>
      <c r="C161" s="8" t="str">
        <f t="shared" si="30"/>
        <v>Wtherm</v>
      </c>
      <c r="D161" s="9" t="s">
        <v>7</v>
      </c>
      <c r="E161" s="25" t="s">
        <v>80</v>
      </c>
      <c r="F161" s="9" t="s">
        <v>7</v>
      </c>
      <c r="G161" s="9">
        <v>75</v>
      </c>
      <c r="H161" s="9" t="s">
        <v>7</v>
      </c>
      <c r="I161" s="9">
        <v>380</v>
      </c>
      <c r="J161" s="9" t="s">
        <v>7</v>
      </c>
      <c r="K161" s="11">
        <v>1350</v>
      </c>
      <c r="L161" s="9" t="s">
        <v>7</v>
      </c>
      <c r="M161" s="9">
        <v>4</v>
      </c>
      <c r="N161" s="23" t="s">
        <v>8</v>
      </c>
      <c r="O161" s="680">
        <v>14.620842103853384</v>
      </c>
      <c r="P161" s="662">
        <f>INDEX('Калькулятор 24v'!$L$77:$BF$77,MATCH(K161,'Калькулятор 24v'!$L$70:$BF$70,0))</f>
        <v>4553.499600000001</v>
      </c>
      <c r="Q161" s="27">
        <v>59200.664901008873</v>
      </c>
      <c r="R161" s="27">
        <v>17822.853797461539</v>
      </c>
      <c r="S161" s="20">
        <f t="shared" si="31"/>
        <v>77023.518698470405</v>
      </c>
      <c r="T161" s="8" t="str">
        <f t="shared" si="32"/>
        <v>Wtherm</v>
      </c>
      <c r="U161" s="9" t="s">
        <v>7</v>
      </c>
      <c r="V161" s="25" t="s">
        <v>80</v>
      </c>
      <c r="W161" s="9" t="s">
        <v>7</v>
      </c>
      <c r="X161" s="9">
        <v>90</v>
      </c>
      <c r="Y161" s="9" t="s">
        <v>7</v>
      </c>
      <c r="Z161" s="9">
        <v>380</v>
      </c>
      <c r="AA161" s="9" t="s">
        <v>7</v>
      </c>
      <c r="AB161" s="11">
        <v>1350</v>
      </c>
      <c r="AC161" s="9" t="s">
        <v>7</v>
      </c>
      <c r="AD161" s="9">
        <v>4</v>
      </c>
      <c r="AE161" s="23" t="s">
        <v>8</v>
      </c>
      <c r="AF161" s="680">
        <v>15.053072209853386</v>
      </c>
      <c r="AG161" s="662">
        <f>INDEX('Калькулятор 24v'!$L$83:$BF$83,MATCH(AB161,'Калькулятор 24v'!$L$70:$BF$70,0))</f>
        <v>4714.4603999999999</v>
      </c>
      <c r="AH161" s="27">
        <v>59743.923486790882</v>
      </c>
      <c r="AI161" s="27">
        <v>17822.853797461539</v>
      </c>
      <c r="AJ161" s="20">
        <f t="shared" si="33"/>
        <v>77566.777284252428</v>
      </c>
      <c r="AK161" s="8" t="str">
        <f t="shared" si="34"/>
        <v>Wtherm</v>
      </c>
      <c r="AL161" s="9" t="s">
        <v>7</v>
      </c>
      <c r="AM161" s="25" t="s">
        <v>80</v>
      </c>
      <c r="AN161" s="9" t="s">
        <v>7</v>
      </c>
      <c r="AO161" s="9">
        <v>110</v>
      </c>
      <c r="AP161" s="9" t="s">
        <v>7</v>
      </c>
      <c r="AQ161" s="9">
        <v>380</v>
      </c>
      <c r="AR161" s="9" t="s">
        <v>7</v>
      </c>
      <c r="AS161" s="11">
        <v>1350</v>
      </c>
      <c r="AT161" s="9" t="s">
        <v>7</v>
      </c>
      <c r="AU161" s="9">
        <v>4</v>
      </c>
      <c r="AV161" s="23" t="s">
        <v>8</v>
      </c>
      <c r="AW161" s="680">
        <v>15.629379017853385</v>
      </c>
      <c r="AX161" s="662">
        <f>INDEX('Калькулятор 24v'!$L$89:$BF$89,MATCH(AS161,'Калькулятор 24v'!$L$70:$BF$70,0))</f>
        <v>5749.907674033363</v>
      </c>
      <c r="AY161" s="27">
        <v>60498.45576783357</v>
      </c>
      <c r="AZ161" s="27">
        <v>17822.853797461539</v>
      </c>
      <c r="BA161" s="20">
        <f t="shared" si="35"/>
        <v>78321.309565295116</v>
      </c>
      <c r="BB161" s="8" t="str">
        <f t="shared" si="36"/>
        <v>Wtherm</v>
      </c>
      <c r="BC161" s="9" t="s">
        <v>7</v>
      </c>
      <c r="BD161" s="25" t="s">
        <v>80</v>
      </c>
      <c r="BE161" s="9" t="s">
        <v>7</v>
      </c>
      <c r="BF161" s="9">
        <v>140</v>
      </c>
      <c r="BG161" s="9" t="s">
        <v>7</v>
      </c>
      <c r="BH161" s="9">
        <v>380</v>
      </c>
      <c r="BI161" s="9" t="s">
        <v>7</v>
      </c>
      <c r="BJ161" s="11">
        <v>1350</v>
      </c>
      <c r="BK161" s="9" t="s">
        <v>7</v>
      </c>
      <c r="BL161" s="9">
        <v>8</v>
      </c>
      <c r="BM161" s="24" t="s">
        <v>12</v>
      </c>
      <c r="BN161" s="680">
        <v>19.055809779260617</v>
      </c>
      <c r="BO161" s="662">
        <f>INDEX('Калькулятор 24v'!$L$95:$BF$95,MATCH(BJ161,'Калькулятор 24v'!$L$70:$BF$70,0))</f>
        <v>7406.7787559999997</v>
      </c>
      <c r="BP161" s="27">
        <v>73142.983737097617</v>
      </c>
      <c r="BQ161" s="27">
        <v>17822.853797461539</v>
      </c>
      <c r="BR161" s="20">
        <f t="shared" si="37"/>
        <v>90965.837534559163</v>
      </c>
      <c r="BS161" s="8" t="str">
        <f t="shared" si="38"/>
        <v>Wtherm</v>
      </c>
      <c r="BT161" s="9" t="s">
        <v>7</v>
      </c>
      <c r="BU161" s="25" t="s">
        <v>80</v>
      </c>
      <c r="BV161" s="9" t="s">
        <v>7</v>
      </c>
      <c r="BW161" s="9">
        <v>180</v>
      </c>
      <c r="BX161" s="9" t="s">
        <v>7</v>
      </c>
      <c r="BY161" s="9">
        <v>380</v>
      </c>
      <c r="BZ161" s="9" t="s">
        <v>7</v>
      </c>
      <c r="CA161" s="11">
        <v>1350</v>
      </c>
      <c r="CB161" s="9" t="s">
        <v>7</v>
      </c>
      <c r="CC161" s="9">
        <v>8</v>
      </c>
      <c r="CD161" s="24" t="s">
        <v>12</v>
      </c>
      <c r="CE161" s="680">
        <v>20.208423395260617</v>
      </c>
      <c r="CF161" s="662">
        <f>INDEX('Калькулятор 24v'!$L$107:$BF$107,MATCH(CA161,'Калькулятор 24v'!$L$70:$BF$70,0))</f>
        <v>8481.337332000001</v>
      </c>
      <c r="CG161" s="27">
        <v>74636.954549182992</v>
      </c>
      <c r="CH161" s="27">
        <v>17822.853797461539</v>
      </c>
      <c r="CI161" s="20">
        <f t="shared" si="39"/>
        <v>92459.808346644539</v>
      </c>
    </row>
    <row r="162" spans="2:87" ht="16.5" thickBot="1" x14ac:dyDescent="0.3">
      <c r="B162" s="846"/>
      <c r="C162" s="8" t="str">
        <f t="shared" si="30"/>
        <v>Wtherm</v>
      </c>
      <c r="D162" s="9" t="s">
        <v>7</v>
      </c>
      <c r="E162" s="25" t="s">
        <v>80</v>
      </c>
      <c r="F162" s="9" t="s">
        <v>7</v>
      </c>
      <c r="G162" s="9">
        <v>75</v>
      </c>
      <c r="H162" s="9" t="s">
        <v>7</v>
      </c>
      <c r="I162" s="9">
        <v>380</v>
      </c>
      <c r="J162" s="9" t="s">
        <v>7</v>
      </c>
      <c r="K162" s="11">
        <v>1400</v>
      </c>
      <c r="L162" s="9" t="s">
        <v>7</v>
      </c>
      <c r="M162" s="9">
        <v>4</v>
      </c>
      <c r="N162" s="23" t="s">
        <v>8</v>
      </c>
      <c r="O162" s="680">
        <v>15.063940951450391</v>
      </c>
      <c r="P162" s="662">
        <f>INDEX('Калькулятор 24v'!$L$77:$BF$77,MATCH(K162,'Калькулятор 24v'!$L$70:$BF$70,0))</f>
        <v>4781.1745800000008</v>
      </c>
      <c r="Q162" s="27">
        <v>60984.316127123195</v>
      </c>
      <c r="R162" s="27">
        <v>18406.102950923087</v>
      </c>
      <c r="S162" s="20">
        <f t="shared" si="31"/>
        <v>79390.419078046281</v>
      </c>
      <c r="T162" s="8" t="str">
        <f t="shared" si="32"/>
        <v>Wtherm</v>
      </c>
      <c r="U162" s="9" t="s">
        <v>7</v>
      </c>
      <c r="V162" s="25" t="s">
        <v>80</v>
      </c>
      <c r="W162" s="9" t="s">
        <v>7</v>
      </c>
      <c r="X162" s="9">
        <v>90</v>
      </c>
      <c r="Y162" s="9" t="s">
        <v>7</v>
      </c>
      <c r="Z162" s="9">
        <v>380</v>
      </c>
      <c r="AA162" s="9" t="s">
        <v>7</v>
      </c>
      <c r="AB162" s="11">
        <v>1400</v>
      </c>
      <c r="AC162" s="9" t="s">
        <v>7</v>
      </c>
      <c r="AD162" s="9">
        <v>4</v>
      </c>
      <c r="AE162" s="23" t="s">
        <v>8</v>
      </c>
      <c r="AF162" s="680">
        <v>15.50568525745039</v>
      </c>
      <c r="AG162" s="662">
        <f>INDEX('Калькулятор 24v'!$L$83:$BF$83,MATCH(AB162,'Калькулятор 24v'!$L$70:$BF$70,0))</f>
        <v>4950.1834200000003</v>
      </c>
      <c r="AH162" s="27">
        <v>61539.502778267706</v>
      </c>
      <c r="AI162" s="27">
        <v>18406.102950923087</v>
      </c>
      <c r="AJ162" s="20">
        <f t="shared" si="33"/>
        <v>79945.605729190793</v>
      </c>
      <c r="AK162" s="8" t="str">
        <f t="shared" si="34"/>
        <v>Wtherm</v>
      </c>
      <c r="AL162" s="9" t="s">
        <v>7</v>
      </c>
      <c r="AM162" s="25" t="s">
        <v>80</v>
      </c>
      <c r="AN162" s="9" t="s">
        <v>7</v>
      </c>
      <c r="AO162" s="9">
        <v>110</v>
      </c>
      <c r="AP162" s="9" t="s">
        <v>7</v>
      </c>
      <c r="AQ162" s="9">
        <v>380</v>
      </c>
      <c r="AR162" s="9" t="s">
        <v>7</v>
      </c>
      <c r="AS162" s="11">
        <v>1400</v>
      </c>
      <c r="AT162" s="9" t="s">
        <v>7</v>
      </c>
      <c r="AU162" s="9">
        <v>4</v>
      </c>
      <c r="AV162" s="23" t="s">
        <v>8</v>
      </c>
      <c r="AW162" s="680">
        <v>16.094677665450391</v>
      </c>
      <c r="AX162" s="662">
        <f>INDEX('Калькулятор 24v'!$L$89:$BF$89,MATCH(AS162,'Калькулятор 24v'!$L$70:$BF$70,0))</f>
        <v>6037.4030577350322</v>
      </c>
      <c r="AY162" s="27">
        <v>62309.93914646039</v>
      </c>
      <c r="AZ162" s="27">
        <v>18406.102950923087</v>
      </c>
      <c r="BA162" s="20">
        <f t="shared" si="35"/>
        <v>80716.04209738347</v>
      </c>
      <c r="BB162" s="8" t="str">
        <f t="shared" si="36"/>
        <v>Wtherm</v>
      </c>
      <c r="BC162" s="9" t="s">
        <v>7</v>
      </c>
      <c r="BD162" s="25" t="s">
        <v>80</v>
      </c>
      <c r="BE162" s="9" t="s">
        <v>7</v>
      </c>
      <c r="BF162" s="9">
        <v>140</v>
      </c>
      <c r="BG162" s="9" t="s">
        <v>7</v>
      </c>
      <c r="BH162" s="9">
        <v>380</v>
      </c>
      <c r="BI162" s="9" t="s">
        <v>7</v>
      </c>
      <c r="BJ162" s="11">
        <v>1400</v>
      </c>
      <c r="BK162" s="9" t="s">
        <v>7</v>
      </c>
      <c r="BL162" s="9">
        <v>8</v>
      </c>
      <c r="BM162" s="24" t="s">
        <v>12</v>
      </c>
      <c r="BN162" s="680">
        <v>19.651877174008472</v>
      </c>
      <c r="BO162" s="662">
        <f>INDEX('Калькулятор 24v'!$L$95:$BF$95,MATCH(BJ162,'Калькулятор 24v'!$L$70:$BF$70,0))</f>
        <v>7777.1176938000008</v>
      </c>
      <c r="BP162" s="27">
        <v>75476.502122242935</v>
      </c>
      <c r="BQ162" s="27">
        <v>18406.102950923087</v>
      </c>
      <c r="BR162" s="20">
        <f t="shared" si="37"/>
        <v>93882.605073166022</v>
      </c>
      <c r="BS162" s="8" t="str">
        <f t="shared" si="38"/>
        <v>Wtherm</v>
      </c>
      <c r="BT162" s="9" t="s">
        <v>7</v>
      </c>
      <c r="BU162" s="25" t="s">
        <v>80</v>
      </c>
      <c r="BV162" s="9" t="s">
        <v>7</v>
      </c>
      <c r="BW162" s="9">
        <v>180</v>
      </c>
      <c r="BX162" s="9" t="s">
        <v>7</v>
      </c>
      <c r="BY162" s="9">
        <v>380</v>
      </c>
      <c r="BZ162" s="9" t="s">
        <v>7</v>
      </c>
      <c r="CA162" s="11">
        <v>1400</v>
      </c>
      <c r="CB162" s="9" t="s">
        <v>7</v>
      </c>
      <c r="CC162" s="9">
        <v>8</v>
      </c>
      <c r="CD162" s="24" t="s">
        <v>12</v>
      </c>
      <c r="CE162" s="680">
        <v>20.829861990008474</v>
      </c>
      <c r="CF162" s="662">
        <f>INDEX('Калькулятор 24v'!$L$107:$BF$107,MATCH(CA162,'Калькулятор 24v'!$L$70:$BF$70,0))</f>
        <v>8905.4041986000011</v>
      </c>
      <c r="CG162" s="27">
        <v>77002.281108628289</v>
      </c>
      <c r="CH162" s="27">
        <v>18406.102950923087</v>
      </c>
      <c r="CI162" s="20">
        <f t="shared" si="39"/>
        <v>95408.384059551376</v>
      </c>
    </row>
    <row r="163" spans="2:87" ht="16.5" thickBot="1" x14ac:dyDescent="0.3">
      <c r="B163" s="846"/>
      <c r="C163" s="8" t="str">
        <f t="shared" si="30"/>
        <v>Wtherm</v>
      </c>
      <c r="D163" s="9" t="s">
        <v>7</v>
      </c>
      <c r="E163" s="25" t="s">
        <v>80</v>
      </c>
      <c r="F163" s="9" t="s">
        <v>7</v>
      </c>
      <c r="G163" s="9">
        <v>75</v>
      </c>
      <c r="H163" s="9" t="s">
        <v>7</v>
      </c>
      <c r="I163" s="9">
        <v>380</v>
      </c>
      <c r="J163" s="9" t="s">
        <v>7</v>
      </c>
      <c r="K163" s="11">
        <v>1450</v>
      </c>
      <c r="L163" s="9" t="s">
        <v>7</v>
      </c>
      <c r="M163" s="9">
        <v>4</v>
      </c>
      <c r="N163" s="23" t="s">
        <v>8</v>
      </c>
      <c r="O163" s="680">
        <v>15.507039799047394</v>
      </c>
      <c r="P163" s="662">
        <f>INDEX('Калькулятор 24v'!$L$77:$BF$77,MATCH(K163,'Калькулятор 24v'!$L$70:$BF$70,0))</f>
        <v>5008.8495600000015</v>
      </c>
      <c r="Q163" s="27">
        <v>62756.013103237514</v>
      </c>
      <c r="R163" s="27">
        <v>18989.352104384619</v>
      </c>
      <c r="S163" s="20">
        <f t="shared" si="31"/>
        <v>81745.365207622133</v>
      </c>
      <c r="T163" s="8" t="str">
        <f t="shared" si="32"/>
        <v>Wtherm</v>
      </c>
      <c r="U163" s="9" t="s">
        <v>7</v>
      </c>
      <c r="V163" s="25" t="s">
        <v>80</v>
      </c>
      <c r="W163" s="9" t="s">
        <v>7</v>
      </c>
      <c r="X163" s="9">
        <v>90</v>
      </c>
      <c r="Y163" s="9" t="s">
        <v>7</v>
      </c>
      <c r="Z163" s="9">
        <v>380</v>
      </c>
      <c r="AA163" s="9" t="s">
        <v>7</v>
      </c>
      <c r="AB163" s="11">
        <v>1450</v>
      </c>
      <c r="AC163" s="9" t="s">
        <v>7</v>
      </c>
      <c r="AD163" s="9">
        <v>4</v>
      </c>
      <c r="AE163" s="23" t="s">
        <v>8</v>
      </c>
      <c r="AF163" s="680">
        <v>15.958298305047393</v>
      </c>
      <c r="AG163" s="662">
        <f>INDEX('Калькулятор 24v'!$L$83:$BF$83,MATCH(AB163,'Калькулятор 24v'!$L$70:$BF$70,0))</f>
        <v>5185.9064400000007</v>
      </c>
      <c r="AH163" s="27">
        <v>63323.127819744521</v>
      </c>
      <c r="AI163" s="27">
        <v>18989.352104384619</v>
      </c>
      <c r="AJ163" s="20">
        <f t="shared" si="33"/>
        <v>82312.479924129148</v>
      </c>
      <c r="AK163" s="8" t="str">
        <f t="shared" si="34"/>
        <v>Wtherm</v>
      </c>
      <c r="AL163" s="9" t="s">
        <v>7</v>
      </c>
      <c r="AM163" s="25" t="s">
        <v>80</v>
      </c>
      <c r="AN163" s="9" t="s">
        <v>7</v>
      </c>
      <c r="AO163" s="9">
        <v>110</v>
      </c>
      <c r="AP163" s="9" t="s">
        <v>7</v>
      </c>
      <c r="AQ163" s="9">
        <v>380</v>
      </c>
      <c r="AR163" s="9" t="s">
        <v>7</v>
      </c>
      <c r="AS163" s="11">
        <v>1450</v>
      </c>
      <c r="AT163" s="9" t="s">
        <v>7</v>
      </c>
      <c r="AU163" s="9">
        <v>4</v>
      </c>
      <c r="AV163" s="23" t="s">
        <v>8</v>
      </c>
      <c r="AW163" s="680">
        <v>16.559976313047393</v>
      </c>
      <c r="AX163" s="662">
        <f>INDEX('Калькулятор 24v'!$L$89:$BF$89,MATCH(AS163,'Калькулятор 24v'!$L$70:$BF$70,0))</f>
        <v>6324.8984414367005</v>
      </c>
      <c r="AY163" s="27">
        <v>64109.468275087209</v>
      </c>
      <c r="AZ163" s="27">
        <v>18989.352104384619</v>
      </c>
      <c r="BA163" s="20">
        <f t="shared" si="35"/>
        <v>83098.820379471828</v>
      </c>
      <c r="BB163" s="8" t="str">
        <f t="shared" si="36"/>
        <v>Wtherm</v>
      </c>
      <c r="BC163" s="9" t="s">
        <v>7</v>
      </c>
      <c r="BD163" s="25" t="s">
        <v>80</v>
      </c>
      <c r="BE163" s="9" t="s">
        <v>7</v>
      </c>
      <c r="BF163" s="9">
        <v>140</v>
      </c>
      <c r="BG163" s="9" t="s">
        <v>7</v>
      </c>
      <c r="BH163" s="9">
        <v>380</v>
      </c>
      <c r="BI163" s="9" t="s">
        <v>7</v>
      </c>
      <c r="BJ163" s="11">
        <v>1450</v>
      </c>
      <c r="BK163" s="9" t="s">
        <v>7</v>
      </c>
      <c r="BL163" s="9">
        <v>8</v>
      </c>
      <c r="BM163" s="24" t="s">
        <v>12</v>
      </c>
      <c r="BN163" s="680">
        <v>20.247944568756328</v>
      </c>
      <c r="BO163" s="662">
        <f>INDEX('Калькулятор 24v'!$L$95:$BF$95,MATCH(BJ163,'Калькулятор 24v'!$L$70:$BF$70,0))</f>
        <v>8147.4566316000009</v>
      </c>
      <c r="BP163" s="27">
        <v>77798.066257388244</v>
      </c>
      <c r="BQ163" s="27">
        <v>18989.352104384619</v>
      </c>
      <c r="BR163" s="20">
        <f t="shared" si="37"/>
        <v>96787.41836177287</v>
      </c>
      <c r="BS163" s="8" t="str">
        <f t="shared" si="38"/>
        <v>Wtherm</v>
      </c>
      <c r="BT163" s="9" t="s">
        <v>7</v>
      </c>
      <c r="BU163" s="25" t="s">
        <v>80</v>
      </c>
      <c r="BV163" s="9" t="s">
        <v>7</v>
      </c>
      <c r="BW163" s="9">
        <v>180</v>
      </c>
      <c r="BX163" s="9" t="s">
        <v>7</v>
      </c>
      <c r="BY163" s="9">
        <v>380</v>
      </c>
      <c r="BZ163" s="9" t="s">
        <v>7</v>
      </c>
      <c r="CA163" s="11">
        <v>1450</v>
      </c>
      <c r="CB163" s="9" t="s">
        <v>7</v>
      </c>
      <c r="CC163" s="9">
        <v>8</v>
      </c>
      <c r="CD163" s="24" t="s">
        <v>12</v>
      </c>
      <c r="CE163" s="680">
        <v>21.451300584756329</v>
      </c>
      <c r="CF163" s="662">
        <f>INDEX('Калькулятор 24v'!$L$107:$BF$107,MATCH(CA163,'Калькулятор 24v'!$L$70:$BF$70,0))</f>
        <v>9329.4710652000012</v>
      </c>
      <c r="CG163" s="27">
        <v>79355.653418073591</v>
      </c>
      <c r="CH163" s="27">
        <v>18989.352104384619</v>
      </c>
      <c r="CI163" s="20">
        <f t="shared" si="39"/>
        <v>98345.005522458203</v>
      </c>
    </row>
    <row r="164" spans="2:87" ht="16.5" thickBot="1" x14ac:dyDescent="0.3">
      <c r="B164" s="846"/>
      <c r="C164" s="8" t="str">
        <f t="shared" si="30"/>
        <v>Wtherm</v>
      </c>
      <c r="D164" s="9" t="s">
        <v>7</v>
      </c>
      <c r="E164" s="25" t="s">
        <v>80</v>
      </c>
      <c r="F164" s="9" t="s">
        <v>7</v>
      </c>
      <c r="G164" s="9">
        <v>75</v>
      </c>
      <c r="H164" s="9" t="s">
        <v>7</v>
      </c>
      <c r="I164" s="9">
        <v>380</v>
      </c>
      <c r="J164" s="9" t="s">
        <v>7</v>
      </c>
      <c r="K164" s="11">
        <v>1500</v>
      </c>
      <c r="L164" s="9" t="s">
        <v>7</v>
      </c>
      <c r="M164" s="9">
        <v>4</v>
      </c>
      <c r="N164" s="23" t="s">
        <v>8</v>
      </c>
      <c r="O164" s="680">
        <v>15.950138646644401</v>
      </c>
      <c r="P164" s="662">
        <f>INDEX('Калькулятор 24v'!$L$77:$BF$77,MATCH(K164,'Калькулятор 24v'!$L$70:$BF$70,0))</f>
        <v>5236.5245400000013</v>
      </c>
      <c r="Q164" s="27">
        <v>64526.681289351836</v>
      </c>
      <c r="R164" s="27">
        <v>19572.60125784616</v>
      </c>
      <c r="S164" s="20">
        <f t="shared" si="31"/>
        <v>84099.282547198003</v>
      </c>
      <c r="T164" s="8" t="str">
        <f t="shared" si="32"/>
        <v>Wtherm</v>
      </c>
      <c r="U164" s="9" t="s">
        <v>7</v>
      </c>
      <c r="V164" s="25" t="s">
        <v>80</v>
      </c>
      <c r="W164" s="9" t="s">
        <v>7</v>
      </c>
      <c r="X164" s="9">
        <v>90</v>
      </c>
      <c r="Y164" s="9" t="s">
        <v>7</v>
      </c>
      <c r="Z164" s="9">
        <v>380</v>
      </c>
      <c r="AA164" s="9" t="s">
        <v>7</v>
      </c>
      <c r="AB164" s="11">
        <v>1500</v>
      </c>
      <c r="AC164" s="9" t="s">
        <v>7</v>
      </c>
      <c r="AD164" s="9">
        <v>4</v>
      </c>
      <c r="AE164" s="23" t="s">
        <v>8</v>
      </c>
      <c r="AF164" s="680">
        <v>16.410911352644401</v>
      </c>
      <c r="AG164" s="662">
        <f>INDEX('Калькулятор 24v'!$L$83:$BF$83,MATCH(AB164,'Калькулятор 24v'!$L$70:$BF$70,0))</f>
        <v>5421.6294599999992</v>
      </c>
      <c r="AH164" s="27">
        <v>65106.084251221357</v>
      </c>
      <c r="AI164" s="27">
        <v>19572.60125784616</v>
      </c>
      <c r="AJ164" s="20">
        <f t="shared" si="33"/>
        <v>84678.685509067524</v>
      </c>
      <c r="AK164" s="8" t="str">
        <f t="shared" si="34"/>
        <v>Wtherm</v>
      </c>
      <c r="AL164" s="9" t="s">
        <v>7</v>
      </c>
      <c r="AM164" s="25" t="s">
        <v>80</v>
      </c>
      <c r="AN164" s="9" t="s">
        <v>7</v>
      </c>
      <c r="AO164" s="9">
        <v>110</v>
      </c>
      <c r="AP164" s="9" t="s">
        <v>7</v>
      </c>
      <c r="AQ164" s="9">
        <v>380</v>
      </c>
      <c r="AR164" s="9" t="s">
        <v>7</v>
      </c>
      <c r="AS164" s="11">
        <v>1500</v>
      </c>
      <c r="AT164" s="9" t="s">
        <v>7</v>
      </c>
      <c r="AU164" s="9">
        <v>4</v>
      </c>
      <c r="AV164" s="23" t="s">
        <v>8</v>
      </c>
      <c r="AW164" s="680">
        <v>17.025274960644403</v>
      </c>
      <c r="AX164" s="662">
        <f>INDEX('Калькулятор 24v'!$L$89:$BF$89,MATCH(AS164,'Калькулятор 24v'!$L$70:$BF$70,0))</f>
        <v>6612.3938251383679</v>
      </c>
      <c r="AY164" s="27">
        <v>65908.809033714031</v>
      </c>
      <c r="AZ164" s="27">
        <v>19572.60125784616</v>
      </c>
      <c r="BA164" s="20">
        <f t="shared" si="35"/>
        <v>85481.410291560198</v>
      </c>
      <c r="BB164" s="8" t="str">
        <f t="shared" si="36"/>
        <v>Wtherm</v>
      </c>
      <c r="BC164" s="9" t="s">
        <v>7</v>
      </c>
      <c r="BD164" s="25" t="s">
        <v>80</v>
      </c>
      <c r="BE164" s="9" t="s">
        <v>7</v>
      </c>
      <c r="BF164" s="9">
        <v>140</v>
      </c>
      <c r="BG164" s="9" t="s">
        <v>7</v>
      </c>
      <c r="BH164" s="9">
        <v>380</v>
      </c>
      <c r="BI164" s="9" t="s">
        <v>7</v>
      </c>
      <c r="BJ164" s="11">
        <v>1500</v>
      </c>
      <c r="BK164" s="9" t="s">
        <v>7</v>
      </c>
      <c r="BL164" s="9">
        <v>8</v>
      </c>
      <c r="BM164" s="24" t="s">
        <v>12</v>
      </c>
      <c r="BN164" s="680">
        <v>20.844011963504183</v>
      </c>
      <c r="BO164" s="662">
        <f>INDEX('Калькулятор 24v'!$L$95:$BF$95,MATCH(BJ164,'Калькулятор 24v'!$L$70:$BF$70,0))</f>
        <v>8517.7955693999993</v>
      </c>
      <c r="BP164" s="27">
        <v>80120.162382533541</v>
      </c>
      <c r="BQ164" s="27">
        <v>19572.60125784616</v>
      </c>
      <c r="BR164" s="20">
        <f t="shared" si="37"/>
        <v>99692.763640379708</v>
      </c>
      <c r="BS164" s="8" t="str">
        <f t="shared" si="38"/>
        <v>Wtherm</v>
      </c>
      <c r="BT164" s="9" t="s">
        <v>7</v>
      </c>
      <c r="BU164" s="25" t="s">
        <v>80</v>
      </c>
      <c r="BV164" s="9" t="s">
        <v>7</v>
      </c>
      <c r="BW164" s="9">
        <v>180</v>
      </c>
      <c r="BX164" s="9" t="s">
        <v>7</v>
      </c>
      <c r="BY164" s="9">
        <v>380</v>
      </c>
      <c r="BZ164" s="9" t="s">
        <v>7</v>
      </c>
      <c r="CA164" s="11">
        <v>1500</v>
      </c>
      <c r="CB164" s="9" t="s">
        <v>7</v>
      </c>
      <c r="CC164" s="9">
        <v>8</v>
      </c>
      <c r="CD164" s="24" t="s">
        <v>12</v>
      </c>
      <c r="CE164" s="680">
        <v>22.072739179504183</v>
      </c>
      <c r="CF164" s="662">
        <f>INDEX('Калькулятор 24v'!$L$107:$BF$107,MATCH(CA164,'Калькулятор 24v'!$L$70:$BF$70,0))</f>
        <v>9753.5379317999996</v>
      </c>
      <c r="CG164" s="27">
        <v>81710.51819751889</v>
      </c>
      <c r="CH164" s="27">
        <v>19572.60125784616</v>
      </c>
      <c r="CI164" s="20">
        <f t="shared" si="39"/>
        <v>101283.11945536506</v>
      </c>
    </row>
    <row r="165" spans="2:87" ht="16.5" thickBot="1" x14ac:dyDescent="0.3">
      <c r="B165" s="846"/>
      <c r="C165" s="8" t="str">
        <f t="shared" si="30"/>
        <v>Wtherm</v>
      </c>
      <c r="D165" s="9" t="s">
        <v>7</v>
      </c>
      <c r="E165" s="25" t="s">
        <v>80</v>
      </c>
      <c r="F165" s="9" t="s">
        <v>7</v>
      </c>
      <c r="G165" s="9">
        <v>75</v>
      </c>
      <c r="H165" s="9" t="s">
        <v>7</v>
      </c>
      <c r="I165" s="9">
        <v>380</v>
      </c>
      <c r="J165" s="9" t="s">
        <v>7</v>
      </c>
      <c r="K165" s="11">
        <v>1550</v>
      </c>
      <c r="L165" s="9" t="s">
        <v>7</v>
      </c>
      <c r="M165" s="9">
        <v>4</v>
      </c>
      <c r="N165" s="23" t="s">
        <v>8</v>
      </c>
      <c r="O165" s="680">
        <v>16.424345494241404</v>
      </c>
      <c r="P165" s="662">
        <f>INDEX('Калькулятор 24v'!$L$77:$BF$77,MATCH(K165,'Калькулятор 24v'!$L$70:$BF$70,0))</f>
        <v>5464.1995200000019</v>
      </c>
      <c r="Q165" s="27">
        <v>66070.833091691151</v>
      </c>
      <c r="R165" s="27">
        <v>20385.850411307696</v>
      </c>
      <c r="S165" s="20">
        <f t="shared" si="31"/>
        <v>86456.683502998843</v>
      </c>
      <c r="T165" s="8" t="str">
        <f t="shared" si="32"/>
        <v>Wtherm</v>
      </c>
      <c r="U165" s="9" t="s">
        <v>7</v>
      </c>
      <c r="V165" s="25" t="s">
        <v>80</v>
      </c>
      <c r="W165" s="9" t="s">
        <v>7</v>
      </c>
      <c r="X165" s="9">
        <v>90</v>
      </c>
      <c r="Y165" s="9" t="s">
        <v>7</v>
      </c>
      <c r="Z165" s="9">
        <v>380</v>
      </c>
      <c r="AA165" s="9" t="s">
        <v>7</v>
      </c>
      <c r="AB165" s="11">
        <v>1550</v>
      </c>
      <c r="AC165" s="9" t="s">
        <v>7</v>
      </c>
      <c r="AD165" s="9">
        <v>4</v>
      </c>
      <c r="AE165" s="23" t="s">
        <v>8</v>
      </c>
      <c r="AF165" s="680">
        <v>16.894632400241402</v>
      </c>
      <c r="AG165" s="662">
        <f>INDEX('Калькулятор 24v'!$L$83:$BF$83,MATCH(AB165,'Калькулятор 24v'!$L$70:$BF$70,0))</f>
        <v>5657.3524799999986</v>
      </c>
      <c r="AH165" s="27">
        <v>66662.16411892316</v>
      </c>
      <c r="AI165" s="27">
        <v>20385.850411307696</v>
      </c>
      <c r="AJ165" s="20">
        <f t="shared" si="33"/>
        <v>87048.014530230852</v>
      </c>
      <c r="AK165" s="8" t="str">
        <f t="shared" si="34"/>
        <v>Wtherm</v>
      </c>
      <c r="AL165" s="9" t="s">
        <v>7</v>
      </c>
      <c r="AM165" s="25" t="s">
        <v>80</v>
      </c>
      <c r="AN165" s="9" t="s">
        <v>7</v>
      </c>
      <c r="AO165" s="9">
        <v>110</v>
      </c>
      <c r="AP165" s="9" t="s">
        <v>7</v>
      </c>
      <c r="AQ165" s="9">
        <v>380</v>
      </c>
      <c r="AR165" s="9" t="s">
        <v>7</v>
      </c>
      <c r="AS165" s="11">
        <v>1550</v>
      </c>
      <c r="AT165" s="9" t="s">
        <v>7</v>
      </c>
      <c r="AU165" s="9">
        <v>4</v>
      </c>
      <c r="AV165" s="23" t="s">
        <v>8</v>
      </c>
      <c r="AW165" s="680">
        <v>17.521681608241405</v>
      </c>
      <c r="AX165" s="662">
        <f>INDEX('Калькулятор 24v'!$L$89:$BF$89,MATCH(AS165,'Калькулятор 24v'!$L$70:$BF$70,0))</f>
        <v>6899.8892088400362</v>
      </c>
      <c r="AY165" s="27">
        <v>67480.792988565852</v>
      </c>
      <c r="AZ165" s="27">
        <v>20385.850411307696</v>
      </c>
      <c r="BA165" s="20">
        <f t="shared" si="35"/>
        <v>87866.643399873545</v>
      </c>
      <c r="BB165" s="8" t="str">
        <f t="shared" si="36"/>
        <v>Wtherm</v>
      </c>
      <c r="BC165" s="9" t="s">
        <v>7</v>
      </c>
      <c r="BD165" s="25" t="s">
        <v>80</v>
      </c>
      <c r="BE165" s="9" t="s">
        <v>7</v>
      </c>
      <c r="BF165" s="9">
        <v>140</v>
      </c>
      <c r="BG165" s="9" t="s">
        <v>7</v>
      </c>
      <c r="BH165" s="9">
        <v>380</v>
      </c>
      <c r="BI165" s="9" t="s">
        <v>7</v>
      </c>
      <c r="BJ165" s="11">
        <v>1550</v>
      </c>
      <c r="BK165" s="9" t="s">
        <v>7</v>
      </c>
      <c r="BL165" s="9">
        <v>8</v>
      </c>
      <c r="BM165" s="24" t="s">
        <v>12</v>
      </c>
      <c r="BN165" s="680">
        <v>21.471187358252035</v>
      </c>
      <c r="BO165" s="662">
        <f>INDEX('Калькулятор 24v'!$L$95:$BF$95,MATCH(BJ165,'Калькулятор 24v'!$L$70:$BF$70,0))</f>
        <v>8888.1345072000004</v>
      </c>
      <c r="BP165" s="27">
        <v>82214.181343903823</v>
      </c>
      <c r="BQ165" s="27">
        <v>20385.850411307696</v>
      </c>
      <c r="BR165" s="20">
        <f t="shared" si="37"/>
        <v>102600.03175521152</v>
      </c>
      <c r="BS165" s="8" t="str">
        <f t="shared" si="38"/>
        <v>Wtherm</v>
      </c>
      <c r="BT165" s="9" t="s">
        <v>7</v>
      </c>
      <c r="BU165" s="25" t="s">
        <v>80</v>
      </c>
      <c r="BV165" s="9" t="s">
        <v>7</v>
      </c>
      <c r="BW165" s="9">
        <v>180</v>
      </c>
      <c r="BX165" s="9" t="s">
        <v>7</v>
      </c>
      <c r="BY165" s="9">
        <v>380</v>
      </c>
      <c r="BZ165" s="9" t="s">
        <v>7</v>
      </c>
      <c r="CA165" s="11">
        <v>1550</v>
      </c>
      <c r="CB165" s="9" t="s">
        <v>7</v>
      </c>
      <c r="CC165" s="9">
        <v>8</v>
      </c>
      <c r="CD165" s="24" t="s">
        <v>12</v>
      </c>
      <c r="CE165" s="680">
        <v>22.725285774252036</v>
      </c>
      <c r="CF165" s="662">
        <f>INDEX('Калькулятор 24v'!$L$107:$BF$107,MATCH(CA165,'Калькулятор 24v'!$L$70:$BF$70,0))</f>
        <v>10177.6047984</v>
      </c>
      <c r="CG165" s="27">
        <v>83836.345333189209</v>
      </c>
      <c r="CH165" s="27">
        <v>20385.850411307696</v>
      </c>
      <c r="CI165" s="20">
        <f t="shared" si="39"/>
        <v>104222.1957444969</v>
      </c>
    </row>
    <row r="166" spans="2:87" ht="16.5" thickBot="1" x14ac:dyDescent="0.3">
      <c r="B166" s="846"/>
      <c r="C166" s="8" t="str">
        <f t="shared" si="30"/>
        <v>Wtherm</v>
      </c>
      <c r="D166" s="12" t="s">
        <v>7</v>
      </c>
      <c r="E166" s="25" t="s">
        <v>80</v>
      </c>
      <c r="F166" s="12" t="s">
        <v>7</v>
      </c>
      <c r="G166" s="9">
        <v>75</v>
      </c>
      <c r="H166" s="12" t="s">
        <v>7</v>
      </c>
      <c r="I166" s="9">
        <v>380</v>
      </c>
      <c r="J166" s="12" t="s">
        <v>7</v>
      </c>
      <c r="K166" s="11">
        <v>1600</v>
      </c>
      <c r="L166" s="12" t="s">
        <v>7</v>
      </c>
      <c r="M166" s="9">
        <v>4</v>
      </c>
      <c r="N166" s="23" t="s">
        <v>8</v>
      </c>
      <c r="O166" s="680">
        <v>16.867444341838407</v>
      </c>
      <c r="P166" s="662">
        <f>INDEX('Калькулятор 24v'!$L$77:$BF$77,MATCH(K166,'Калькулятор 24v'!$L$70:$BF$70,0))</f>
        <v>5691.8745000000017</v>
      </c>
      <c r="Q166" s="27">
        <v>67591.076394030475</v>
      </c>
      <c r="R166" s="27">
        <v>20969.099564769236</v>
      </c>
      <c r="S166" s="20">
        <f t="shared" si="31"/>
        <v>88560.175958799708</v>
      </c>
      <c r="T166" s="8" t="str">
        <f t="shared" si="32"/>
        <v>Wtherm</v>
      </c>
      <c r="U166" s="12" t="s">
        <v>7</v>
      </c>
      <c r="V166" s="25" t="s">
        <v>80</v>
      </c>
      <c r="W166" s="12" t="s">
        <v>7</v>
      </c>
      <c r="X166" s="9">
        <v>90</v>
      </c>
      <c r="Y166" s="12" t="s">
        <v>7</v>
      </c>
      <c r="Z166" s="9">
        <v>380</v>
      </c>
      <c r="AA166" s="12" t="s">
        <v>7</v>
      </c>
      <c r="AB166" s="11">
        <v>1600</v>
      </c>
      <c r="AC166" s="12" t="s">
        <v>7</v>
      </c>
      <c r="AD166" s="9">
        <v>4</v>
      </c>
      <c r="AE166" s="23" t="s">
        <v>8</v>
      </c>
      <c r="AF166" s="680">
        <v>17.347245447838407</v>
      </c>
      <c r="AG166" s="662">
        <f>INDEX('Калькулятор 24v'!$L$83:$BF$83,MATCH(AB166,'Калькулятор 24v'!$L$70:$BF$70,0))</f>
        <v>5893.075499999999</v>
      </c>
      <c r="AH166" s="27">
        <v>68194.335486624987</v>
      </c>
      <c r="AI166" s="27">
        <v>20969.099564769236</v>
      </c>
      <c r="AJ166" s="20">
        <f t="shared" si="33"/>
        <v>89163.435051394219</v>
      </c>
      <c r="AK166" s="8" t="str">
        <f t="shared" si="34"/>
        <v>Wtherm</v>
      </c>
      <c r="AL166" s="12" t="s">
        <v>7</v>
      </c>
      <c r="AM166" s="25" t="s">
        <v>80</v>
      </c>
      <c r="AN166" s="12" t="s">
        <v>7</v>
      </c>
      <c r="AO166" s="9">
        <v>110</v>
      </c>
      <c r="AP166" s="12" t="s">
        <v>7</v>
      </c>
      <c r="AQ166" s="9">
        <v>380</v>
      </c>
      <c r="AR166" s="12" t="s">
        <v>7</v>
      </c>
      <c r="AS166" s="11">
        <v>1600</v>
      </c>
      <c r="AT166" s="12" t="s">
        <v>7</v>
      </c>
      <c r="AU166" s="9">
        <v>4</v>
      </c>
      <c r="AV166" s="23" t="s">
        <v>8</v>
      </c>
      <c r="AW166" s="680">
        <v>17.986980255838407</v>
      </c>
      <c r="AX166" s="662">
        <f>INDEX('Калькулятор 24v'!$L$89:$BF$89,MATCH(AS166,'Калькулятор 24v'!$L$70:$BF$70,0))</f>
        <v>7187.3845925417045</v>
      </c>
      <c r="AY166" s="27">
        <v>69028.868443417668</v>
      </c>
      <c r="AZ166" s="27">
        <v>20969.099564769236</v>
      </c>
      <c r="BA166" s="20">
        <f t="shared" si="35"/>
        <v>89997.968008186901</v>
      </c>
      <c r="BB166" s="8" t="str">
        <f t="shared" si="36"/>
        <v>Wtherm</v>
      </c>
      <c r="BC166" s="12" t="s">
        <v>7</v>
      </c>
      <c r="BD166" s="25" t="s">
        <v>80</v>
      </c>
      <c r="BE166" s="12" t="s">
        <v>7</v>
      </c>
      <c r="BF166" s="9">
        <v>140</v>
      </c>
      <c r="BG166" s="12" t="s">
        <v>7</v>
      </c>
      <c r="BH166" s="9">
        <v>380</v>
      </c>
      <c r="BI166" s="12" t="s">
        <v>7</v>
      </c>
      <c r="BJ166" s="11">
        <v>1600</v>
      </c>
      <c r="BK166" s="12" t="s">
        <v>7</v>
      </c>
      <c r="BL166" s="9">
        <v>8</v>
      </c>
      <c r="BM166" s="24" t="s">
        <v>12</v>
      </c>
      <c r="BN166" s="680">
        <v>22.06725475299989</v>
      </c>
      <c r="BO166" s="662">
        <f>INDEX('Калькулятор 24v'!$L$95:$BF$95,MATCH(BJ166,'Калькулятор 24v'!$L$70:$BF$70,0))</f>
        <v>9258.4734449999996</v>
      </c>
      <c r="BP166" s="27">
        <v>84284.291805274144</v>
      </c>
      <c r="BQ166" s="27">
        <v>20969.099564769236</v>
      </c>
      <c r="BR166" s="20">
        <f t="shared" si="37"/>
        <v>105253.39137004338</v>
      </c>
      <c r="BS166" s="8" t="str">
        <f t="shared" si="38"/>
        <v>Wtherm</v>
      </c>
      <c r="BT166" s="12" t="s">
        <v>7</v>
      </c>
      <c r="BU166" s="25" t="s">
        <v>80</v>
      </c>
      <c r="BV166" s="12" t="s">
        <v>7</v>
      </c>
      <c r="BW166" s="9">
        <v>180</v>
      </c>
      <c r="BX166" s="12" t="s">
        <v>7</v>
      </c>
      <c r="BY166" s="9">
        <v>380</v>
      </c>
      <c r="BZ166" s="12" t="s">
        <v>7</v>
      </c>
      <c r="CA166" s="11">
        <v>1600</v>
      </c>
      <c r="CB166" s="12" t="s">
        <v>7</v>
      </c>
      <c r="CC166" s="9">
        <v>8</v>
      </c>
      <c r="CD166" s="24" t="s">
        <v>12</v>
      </c>
      <c r="CE166" s="680">
        <v>23.346724368999894</v>
      </c>
      <c r="CF166" s="662">
        <f>INDEX('Калькулятор 24v'!$L$107:$BF$107,MATCH(CA166,'Калькулятор 24v'!$L$70:$BF$70,0))</f>
        <v>10601.671665</v>
      </c>
      <c r="CG166" s="27">
        <v>85938.263968859508</v>
      </c>
      <c r="CH166" s="27">
        <v>20969.099564769236</v>
      </c>
      <c r="CI166" s="20">
        <f t="shared" si="39"/>
        <v>106907.36353362874</v>
      </c>
    </row>
    <row r="167" spans="2:87" ht="16.5" thickBot="1" x14ac:dyDescent="0.3">
      <c r="B167" s="846"/>
      <c r="C167" s="8" t="str">
        <f t="shared" si="30"/>
        <v>Wtherm</v>
      </c>
      <c r="D167" s="9" t="s">
        <v>7</v>
      </c>
      <c r="E167" s="25" t="s">
        <v>80</v>
      </c>
      <c r="F167" s="9" t="s">
        <v>7</v>
      </c>
      <c r="G167" s="9">
        <v>75</v>
      </c>
      <c r="H167" s="9" t="s">
        <v>7</v>
      </c>
      <c r="I167" s="9">
        <v>380</v>
      </c>
      <c r="J167" s="9" t="s">
        <v>7</v>
      </c>
      <c r="K167" s="11">
        <v>1650</v>
      </c>
      <c r="L167" s="9" t="s">
        <v>7</v>
      </c>
      <c r="M167" s="9">
        <v>4</v>
      </c>
      <c r="N167" s="23" t="s">
        <v>8</v>
      </c>
      <c r="O167" s="680">
        <v>17.807543189435414</v>
      </c>
      <c r="P167" s="662">
        <f>INDEX('Калькулятор 24v'!$L$77:$BF$77,MATCH(K167,'Калькулятор 24v'!$L$70:$BF$70,0))</f>
        <v>5919.5494800000015</v>
      </c>
      <c r="Q167" s="27">
        <v>69087.411196369794</v>
      </c>
      <c r="R167" s="27">
        <v>21552.348718230776</v>
      </c>
      <c r="S167" s="20">
        <f t="shared" si="31"/>
        <v>90639.759914600567</v>
      </c>
      <c r="T167" s="8" t="str">
        <f t="shared" si="32"/>
        <v>Wtherm</v>
      </c>
      <c r="U167" s="9" t="s">
        <v>7</v>
      </c>
      <c r="V167" s="25" t="s">
        <v>80</v>
      </c>
      <c r="W167" s="9" t="s">
        <v>7</v>
      </c>
      <c r="X167" s="9">
        <v>90</v>
      </c>
      <c r="Y167" s="9" t="s">
        <v>7</v>
      </c>
      <c r="Z167" s="9">
        <v>380</v>
      </c>
      <c r="AA167" s="9" t="s">
        <v>7</v>
      </c>
      <c r="AB167" s="11">
        <v>1650</v>
      </c>
      <c r="AC167" s="9" t="s">
        <v>7</v>
      </c>
      <c r="AD167" s="9">
        <v>4</v>
      </c>
      <c r="AE167" s="23" t="s">
        <v>8</v>
      </c>
      <c r="AF167" s="680">
        <v>18.296858495435412</v>
      </c>
      <c r="AG167" s="662">
        <f>INDEX('Калькулятор 24v'!$L$83:$BF$83,MATCH(AB167,'Калькулятор 24v'!$L$70:$BF$70,0))</f>
        <v>6128.7985199999994</v>
      </c>
      <c r="AH167" s="27">
        <v>69702.598354326794</v>
      </c>
      <c r="AI167" s="27">
        <v>21552.348718230776</v>
      </c>
      <c r="AJ167" s="20">
        <f t="shared" si="33"/>
        <v>91254.947072557567</v>
      </c>
      <c r="AK167" s="8" t="str">
        <f t="shared" si="34"/>
        <v>Wtherm</v>
      </c>
      <c r="AL167" s="9" t="s">
        <v>7</v>
      </c>
      <c r="AM167" s="25" t="s">
        <v>80</v>
      </c>
      <c r="AN167" s="9" t="s">
        <v>7</v>
      </c>
      <c r="AO167" s="9">
        <v>110</v>
      </c>
      <c r="AP167" s="9" t="s">
        <v>7</v>
      </c>
      <c r="AQ167" s="9">
        <v>380</v>
      </c>
      <c r="AR167" s="9" t="s">
        <v>7</v>
      </c>
      <c r="AS167" s="11">
        <v>1650</v>
      </c>
      <c r="AT167" s="9" t="s">
        <v>7</v>
      </c>
      <c r="AU167" s="9">
        <v>4</v>
      </c>
      <c r="AV167" s="23" t="s">
        <v>8</v>
      </c>
      <c r="AW167" s="680">
        <v>18.949278903435413</v>
      </c>
      <c r="AX167" s="662">
        <f>INDEX('Калькулятор 24v'!$L$89:$BF$89,MATCH(AS167,'Калькулятор 24v'!$L$70:$BF$70,0))</f>
        <v>7474.8799762433719</v>
      </c>
      <c r="AY167" s="27">
        <v>70553.03539826948</v>
      </c>
      <c r="AZ167" s="27">
        <v>21552.348718230776</v>
      </c>
      <c r="BA167" s="20">
        <f t="shared" si="35"/>
        <v>92105.384116500252</v>
      </c>
      <c r="BB167" s="8" t="str">
        <f t="shared" si="36"/>
        <v>Wtherm</v>
      </c>
      <c r="BC167" s="9" t="s">
        <v>7</v>
      </c>
      <c r="BD167" s="25" t="s">
        <v>80</v>
      </c>
      <c r="BE167" s="9" t="s">
        <v>7</v>
      </c>
      <c r="BF167" s="9">
        <v>140</v>
      </c>
      <c r="BG167" s="9" t="s">
        <v>7</v>
      </c>
      <c r="BH167" s="9">
        <v>380</v>
      </c>
      <c r="BI167" s="9" t="s">
        <v>7</v>
      </c>
      <c r="BJ167" s="11">
        <v>1650</v>
      </c>
      <c r="BK167" s="9" t="s">
        <v>7</v>
      </c>
      <c r="BL167" s="9">
        <v>8</v>
      </c>
      <c r="BM167" s="24" t="s">
        <v>12</v>
      </c>
      <c r="BN167" s="680">
        <v>23.160322147747745</v>
      </c>
      <c r="BO167" s="662">
        <f>INDEX('Калькулятор 24v'!$L$95:$BF$95,MATCH(BJ167,'Калькулятор 24v'!$L$70:$BF$70,0))</f>
        <v>9628.8123828000007</v>
      </c>
      <c r="BP167" s="27">
        <v>86330.493766644417</v>
      </c>
      <c r="BQ167" s="27">
        <v>21552.348718230776</v>
      </c>
      <c r="BR167" s="20">
        <f t="shared" si="37"/>
        <v>107882.84248487519</v>
      </c>
      <c r="BS167" s="8" t="str">
        <f t="shared" si="38"/>
        <v>Wtherm</v>
      </c>
      <c r="BT167" s="9" t="s">
        <v>7</v>
      </c>
      <c r="BU167" s="25" t="s">
        <v>80</v>
      </c>
      <c r="BV167" s="9" t="s">
        <v>7</v>
      </c>
      <c r="BW167" s="9">
        <v>180</v>
      </c>
      <c r="BX167" s="9" t="s">
        <v>7</v>
      </c>
      <c r="BY167" s="9">
        <v>380</v>
      </c>
      <c r="BZ167" s="9" t="s">
        <v>7</v>
      </c>
      <c r="CA167" s="11">
        <v>1650</v>
      </c>
      <c r="CB167" s="9" t="s">
        <v>7</v>
      </c>
      <c r="CC167" s="9">
        <v>8</v>
      </c>
      <c r="CD167" s="24" t="s">
        <v>12</v>
      </c>
      <c r="CE167" s="680">
        <v>24.465162963747748</v>
      </c>
      <c r="CF167" s="662">
        <f>INDEX('Калькулятор 24v'!$L$107:$BF$107,MATCH(CA167,'Калькулятор 24v'!$L$70:$BF$70,0))</f>
        <v>11025.7385316</v>
      </c>
      <c r="CG167" s="27">
        <v>88016.274104529788</v>
      </c>
      <c r="CH167" s="27">
        <v>21552.348718230776</v>
      </c>
      <c r="CI167" s="20">
        <f t="shared" si="39"/>
        <v>109568.62282276056</v>
      </c>
    </row>
    <row r="168" spans="2:87" ht="16.5" thickBot="1" x14ac:dyDescent="0.3">
      <c r="B168" s="846"/>
      <c r="C168" s="8" t="str">
        <f t="shared" si="30"/>
        <v>Wtherm</v>
      </c>
      <c r="D168" s="9" t="s">
        <v>7</v>
      </c>
      <c r="E168" s="25" t="s">
        <v>80</v>
      </c>
      <c r="F168" s="9" t="s">
        <v>7</v>
      </c>
      <c r="G168" s="9">
        <v>75</v>
      </c>
      <c r="H168" s="9" t="s">
        <v>7</v>
      </c>
      <c r="I168" s="9">
        <v>380</v>
      </c>
      <c r="J168" s="9" t="s">
        <v>7</v>
      </c>
      <c r="K168" s="11">
        <v>1700</v>
      </c>
      <c r="L168" s="9" t="s">
        <v>7</v>
      </c>
      <c r="M168" s="9">
        <v>4</v>
      </c>
      <c r="N168" s="23" t="s">
        <v>8</v>
      </c>
      <c r="O168" s="680">
        <v>18.250642037032417</v>
      </c>
      <c r="P168" s="662">
        <f>INDEX('Калькулятор 24v'!$L$77:$BF$77,MATCH(K168,'Калькулятор 24v'!$L$70:$BF$70,0))</f>
        <v>6147.2244600000022</v>
      </c>
      <c r="Q168" s="27">
        <v>71011.662044163662</v>
      </c>
      <c r="R168" s="27">
        <v>22135.597871692313</v>
      </c>
      <c r="S168" s="20">
        <f t="shared" si="31"/>
        <v>93147.259915855975</v>
      </c>
      <c r="T168" s="8" t="str">
        <f t="shared" si="32"/>
        <v>Wtherm</v>
      </c>
      <c r="U168" s="9" t="s">
        <v>7</v>
      </c>
      <c r="V168" s="25" t="s">
        <v>80</v>
      </c>
      <c r="W168" s="9" t="s">
        <v>7</v>
      </c>
      <c r="X168" s="9">
        <v>90</v>
      </c>
      <c r="Y168" s="9" t="s">
        <v>7</v>
      </c>
      <c r="Z168" s="9">
        <v>380</v>
      </c>
      <c r="AA168" s="9" t="s">
        <v>7</v>
      </c>
      <c r="AB168" s="11">
        <v>1700</v>
      </c>
      <c r="AC168" s="9" t="s">
        <v>7</v>
      </c>
      <c r="AD168" s="9">
        <v>4</v>
      </c>
      <c r="AE168" s="23" t="s">
        <v>8</v>
      </c>
      <c r="AF168" s="680">
        <v>18.749471543032417</v>
      </c>
      <c r="AG168" s="662">
        <f>INDEX('Калькулятор 24v'!$L$83:$BF$83,MATCH(AB168,'Калькулятор 24v'!$L$70:$BF$70,0))</f>
        <v>6364.5215399999997</v>
      </c>
      <c r="AH168" s="27">
        <v>71638.777267483179</v>
      </c>
      <c r="AI168" s="27">
        <v>22135.597871692313</v>
      </c>
      <c r="AJ168" s="20">
        <f t="shared" si="33"/>
        <v>93774.375139175492</v>
      </c>
      <c r="AK168" s="8" t="str">
        <f t="shared" si="34"/>
        <v>Wtherm</v>
      </c>
      <c r="AL168" s="9" t="s">
        <v>7</v>
      </c>
      <c r="AM168" s="25" t="s">
        <v>80</v>
      </c>
      <c r="AN168" s="9" t="s">
        <v>7</v>
      </c>
      <c r="AO168" s="9">
        <v>110</v>
      </c>
      <c r="AP168" s="9" t="s">
        <v>7</v>
      </c>
      <c r="AQ168" s="9">
        <v>380</v>
      </c>
      <c r="AR168" s="9" t="s">
        <v>7</v>
      </c>
      <c r="AS168" s="11">
        <v>1700</v>
      </c>
      <c r="AT168" s="9" t="s">
        <v>7</v>
      </c>
      <c r="AU168" s="9">
        <v>4</v>
      </c>
      <c r="AV168" s="23" t="s">
        <v>8</v>
      </c>
      <c r="AW168" s="680">
        <v>19.414577551032416</v>
      </c>
      <c r="AX168" s="662">
        <f>INDEX('Калькулятор 24v'!$L$89:$BF$89,MATCH(AS168,'Калькулятор 24v'!$L$70:$BF$70,0))</f>
        <v>7762.3753599450411</v>
      </c>
      <c r="AY168" s="27">
        <v>72505.118398575854</v>
      </c>
      <c r="AZ168" s="27">
        <v>22135.597871692313</v>
      </c>
      <c r="BA168" s="20">
        <f t="shared" si="35"/>
        <v>94640.716270268167</v>
      </c>
      <c r="BB168" s="8" t="str">
        <f t="shared" si="36"/>
        <v>Wtherm</v>
      </c>
      <c r="BC168" s="9" t="s">
        <v>7</v>
      </c>
      <c r="BD168" s="25" t="s">
        <v>80</v>
      </c>
      <c r="BE168" s="9" t="s">
        <v>7</v>
      </c>
      <c r="BF168" s="9">
        <v>140</v>
      </c>
      <c r="BG168" s="9" t="s">
        <v>7</v>
      </c>
      <c r="BH168" s="9">
        <v>380</v>
      </c>
      <c r="BI168" s="9" t="s">
        <v>7</v>
      </c>
      <c r="BJ168" s="11">
        <v>1700</v>
      </c>
      <c r="BK168" s="9" t="s">
        <v>7</v>
      </c>
      <c r="BL168" s="9">
        <v>8</v>
      </c>
      <c r="BM168" s="24" t="s">
        <v>12</v>
      </c>
      <c r="BN168" s="680">
        <v>23.756389542495601</v>
      </c>
      <c r="BO168" s="662">
        <f>INDEX('Калькулятор 24v'!$L$95:$BF$95,MATCH(BJ168,'Калькулятор 24v'!$L$70:$BF$70,0))</f>
        <v>9999.1513206</v>
      </c>
      <c r="BP168" s="27">
        <v>88804.611773469282</v>
      </c>
      <c r="BQ168" s="27">
        <v>22135.597871692313</v>
      </c>
      <c r="BR168" s="20">
        <f t="shared" si="37"/>
        <v>110940.20964516159</v>
      </c>
      <c r="BS168" s="8" t="str">
        <f t="shared" si="38"/>
        <v>Wtherm</v>
      </c>
      <c r="BT168" s="9" t="s">
        <v>7</v>
      </c>
      <c r="BU168" s="25" t="s">
        <v>80</v>
      </c>
      <c r="BV168" s="9" t="s">
        <v>7</v>
      </c>
      <c r="BW168" s="9">
        <v>180</v>
      </c>
      <c r="BX168" s="9" t="s">
        <v>7</v>
      </c>
      <c r="BY168" s="9">
        <v>380</v>
      </c>
      <c r="BZ168" s="9" t="s">
        <v>7</v>
      </c>
      <c r="CA168" s="11">
        <v>1700</v>
      </c>
      <c r="CB168" s="9" t="s">
        <v>7</v>
      </c>
      <c r="CC168" s="9">
        <v>8</v>
      </c>
      <c r="CD168" s="24" t="s">
        <v>12</v>
      </c>
      <c r="CE168" s="680">
        <v>25.086601558495605</v>
      </c>
      <c r="CF168" s="662">
        <f>INDEX('Калькулятор 24v'!$L$107:$BF$107,MATCH(CA168,'Калькулятор 24v'!$L$70:$BF$70,0))</f>
        <v>11449.8053982</v>
      </c>
      <c r="CG168" s="27">
        <v>90522.200285654661</v>
      </c>
      <c r="CH168" s="27">
        <v>22135.597871692313</v>
      </c>
      <c r="CI168" s="20">
        <f t="shared" si="39"/>
        <v>112657.79815734697</v>
      </c>
    </row>
    <row r="169" spans="2:87" ht="16.5" thickBot="1" x14ac:dyDescent="0.3">
      <c r="B169" s="846"/>
      <c r="C169" s="8" t="str">
        <f t="shared" si="30"/>
        <v>Wtherm</v>
      </c>
      <c r="D169" s="9" t="s">
        <v>7</v>
      </c>
      <c r="E169" s="25" t="s">
        <v>80</v>
      </c>
      <c r="F169" s="9" t="s">
        <v>7</v>
      </c>
      <c r="G169" s="9">
        <v>75</v>
      </c>
      <c r="H169" s="9" t="s">
        <v>7</v>
      </c>
      <c r="I169" s="9">
        <v>380</v>
      </c>
      <c r="J169" s="9" t="s">
        <v>7</v>
      </c>
      <c r="K169" s="11">
        <v>1750</v>
      </c>
      <c r="L169" s="9" t="s">
        <v>7</v>
      </c>
      <c r="M169" s="9">
        <v>4</v>
      </c>
      <c r="N169" s="23" t="s">
        <v>8</v>
      </c>
      <c r="O169" s="680">
        <v>18.529848884629423</v>
      </c>
      <c r="P169" s="662">
        <f>INDEX('Калькулятор 24v'!$L$77:$BF$77,MATCH(K169,'Калькулятор 24v'!$L$70:$BF$70,0))</f>
        <v>6374.8994400000011</v>
      </c>
      <c r="Q169" s="27">
        <v>72902.783482866624</v>
      </c>
      <c r="R169" s="27">
        <v>22948.847025153849</v>
      </c>
      <c r="S169" s="20">
        <f t="shared" si="31"/>
        <v>95851.630508020477</v>
      </c>
      <c r="T169" s="8" t="str">
        <f t="shared" si="32"/>
        <v>Wtherm</v>
      </c>
      <c r="U169" s="9" t="s">
        <v>7</v>
      </c>
      <c r="V169" s="25" t="s">
        <v>80</v>
      </c>
      <c r="W169" s="9" t="s">
        <v>7</v>
      </c>
      <c r="X169" s="9">
        <v>90</v>
      </c>
      <c r="Y169" s="9" t="s">
        <v>7</v>
      </c>
      <c r="Z169" s="9">
        <v>380</v>
      </c>
      <c r="AA169" s="9" t="s">
        <v>7</v>
      </c>
      <c r="AB169" s="11">
        <v>1750</v>
      </c>
      <c r="AC169" s="9" t="s">
        <v>7</v>
      </c>
      <c r="AD169" s="9">
        <v>4</v>
      </c>
      <c r="AE169" s="23" t="s">
        <v>8</v>
      </c>
      <c r="AF169" s="680">
        <v>19.038192590629421</v>
      </c>
      <c r="AG169" s="662">
        <f>INDEX('Калькулятор 24v'!$L$83:$BF$83,MATCH(AB169,'Калькулятор 24v'!$L$70:$BF$70,0))</f>
        <v>6600.2445599999992</v>
      </c>
      <c r="AH169" s="27">
        <v>73541.826771548629</v>
      </c>
      <c r="AI169" s="27">
        <v>22948.847025153849</v>
      </c>
      <c r="AJ169" s="20">
        <f t="shared" si="33"/>
        <v>96490.673796702482</v>
      </c>
      <c r="AK169" s="8" t="str">
        <f t="shared" si="34"/>
        <v>Wtherm</v>
      </c>
      <c r="AL169" s="9" t="s">
        <v>7</v>
      </c>
      <c r="AM169" s="25" t="s">
        <v>80</v>
      </c>
      <c r="AN169" s="9" t="s">
        <v>7</v>
      </c>
      <c r="AO169" s="9">
        <v>110</v>
      </c>
      <c r="AP169" s="9" t="s">
        <v>7</v>
      </c>
      <c r="AQ169" s="9">
        <v>380</v>
      </c>
      <c r="AR169" s="9" t="s">
        <v>7</v>
      </c>
      <c r="AS169" s="11">
        <v>1750</v>
      </c>
      <c r="AT169" s="9" t="s">
        <v>7</v>
      </c>
      <c r="AU169" s="9">
        <v>4</v>
      </c>
      <c r="AV169" s="23" t="s">
        <v>8</v>
      </c>
      <c r="AW169" s="680">
        <v>19.715984198629425</v>
      </c>
      <c r="AX169" s="662">
        <f>INDEX('Калькулятор 24v'!$L$89:$BF$89,MATCH(AS169,'Калькулятор 24v'!$L$70:$BF$70,0))</f>
        <v>8049.8707436467084</v>
      </c>
      <c r="AY169" s="27">
        <v>74424.071989791308</v>
      </c>
      <c r="AZ169" s="27">
        <v>22948.847025153849</v>
      </c>
      <c r="BA169" s="20">
        <f t="shared" si="35"/>
        <v>97372.919014945161</v>
      </c>
      <c r="BB169" s="8" t="str">
        <f t="shared" si="36"/>
        <v>Wtherm</v>
      </c>
      <c r="BC169" s="9" t="s">
        <v>7</v>
      </c>
      <c r="BD169" s="25" t="s">
        <v>80</v>
      </c>
      <c r="BE169" s="9" t="s">
        <v>7</v>
      </c>
      <c r="BF169" s="9">
        <v>140</v>
      </c>
      <c r="BG169" s="9" t="s">
        <v>7</v>
      </c>
      <c r="BH169" s="9">
        <v>380</v>
      </c>
      <c r="BI169" s="9" t="s">
        <v>7</v>
      </c>
      <c r="BJ169" s="11">
        <v>1750</v>
      </c>
      <c r="BK169" s="9" t="s">
        <v>7</v>
      </c>
      <c r="BL169" s="9">
        <v>8</v>
      </c>
      <c r="BM169" s="24" t="s">
        <v>12</v>
      </c>
      <c r="BN169" s="680">
        <v>24.188564937243456</v>
      </c>
      <c r="BO169" s="662">
        <f>INDEX('Калькулятор 24v'!$L$95:$BF$95,MATCH(BJ169,'Калькулятор 24v'!$L$70:$BF$70,0))</f>
        <v>10369.490258399999</v>
      </c>
      <c r="BP169" s="27">
        <v>91245.600371203211</v>
      </c>
      <c r="BQ169" s="27">
        <v>22948.847025153849</v>
      </c>
      <c r="BR169" s="20">
        <f t="shared" si="37"/>
        <v>114194.44739635706</v>
      </c>
      <c r="BS169" s="8" t="str">
        <f t="shared" si="38"/>
        <v>Wtherm</v>
      </c>
      <c r="BT169" s="9" t="s">
        <v>7</v>
      </c>
      <c r="BU169" s="25" t="s">
        <v>80</v>
      </c>
      <c r="BV169" s="9" t="s">
        <v>7</v>
      </c>
      <c r="BW169" s="9">
        <v>180</v>
      </c>
      <c r="BX169" s="9" t="s">
        <v>7</v>
      </c>
      <c r="BY169" s="9">
        <v>380</v>
      </c>
      <c r="BZ169" s="9" t="s">
        <v>7</v>
      </c>
      <c r="CA169" s="11">
        <v>1750</v>
      </c>
      <c r="CB169" s="9" t="s">
        <v>7</v>
      </c>
      <c r="CC169" s="9">
        <v>8</v>
      </c>
      <c r="CD169" s="24" t="s">
        <v>12</v>
      </c>
      <c r="CE169" s="680">
        <v>25.544148153243459</v>
      </c>
      <c r="CF169" s="662">
        <f>INDEX('Калькулятор 24v'!$L$107:$BF$107,MATCH(CA169,'Калькулятор 24v'!$L$70:$BF$70,0))</f>
        <v>11873.872264799998</v>
      </c>
      <c r="CG169" s="27">
        <v>92994.997057688583</v>
      </c>
      <c r="CH169" s="27">
        <v>22948.847025153849</v>
      </c>
      <c r="CI169" s="20">
        <f t="shared" si="39"/>
        <v>115943.84408284244</v>
      </c>
    </row>
    <row r="170" spans="2:87" ht="16.5" thickBot="1" x14ac:dyDescent="0.3">
      <c r="B170" s="846"/>
      <c r="C170" s="8" t="str">
        <f t="shared" si="30"/>
        <v>Wtherm</v>
      </c>
      <c r="D170" s="9" t="s">
        <v>7</v>
      </c>
      <c r="E170" s="25" t="s">
        <v>80</v>
      </c>
      <c r="F170" s="9" t="s">
        <v>7</v>
      </c>
      <c r="G170" s="9">
        <v>75</v>
      </c>
      <c r="H170" s="9" t="s">
        <v>7</v>
      </c>
      <c r="I170" s="9">
        <v>380</v>
      </c>
      <c r="J170" s="9" t="s">
        <v>7</v>
      </c>
      <c r="K170" s="11">
        <v>1800</v>
      </c>
      <c r="L170" s="9" t="s">
        <v>7</v>
      </c>
      <c r="M170" s="9">
        <v>4</v>
      </c>
      <c r="N170" s="23" t="s">
        <v>8</v>
      </c>
      <c r="O170" s="680">
        <v>18.972947732226427</v>
      </c>
      <c r="P170" s="662">
        <f>INDEX('Калькулятор 24v'!$L$77:$BF$77,MATCH(K170,'Калькулятор 24v'!$L$70:$BF$70,0))</f>
        <v>6602.5744200000017</v>
      </c>
      <c r="Q170" s="27">
        <v>74760.775512478664</v>
      </c>
      <c r="R170" s="27">
        <v>23532.096178615386</v>
      </c>
      <c r="S170" s="20">
        <f t="shared" si="31"/>
        <v>98292.871691094042</v>
      </c>
      <c r="T170" s="8" t="str">
        <f t="shared" si="32"/>
        <v>Wtherm</v>
      </c>
      <c r="U170" s="9" t="s">
        <v>7</v>
      </c>
      <c r="V170" s="25" t="s">
        <v>80</v>
      </c>
      <c r="W170" s="9" t="s">
        <v>7</v>
      </c>
      <c r="X170" s="9">
        <v>90</v>
      </c>
      <c r="Y170" s="9" t="s">
        <v>7</v>
      </c>
      <c r="Z170" s="9">
        <v>380</v>
      </c>
      <c r="AA170" s="9" t="s">
        <v>7</v>
      </c>
      <c r="AB170" s="11">
        <v>1800</v>
      </c>
      <c r="AC170" s="9" t="s">
        <v>7</v>
      </c>
      <c r="AD170" s="9">
        <v>4</v>
      </c>
      <c r="AE170" s="23" t="s">
        <v>8</v>
      </c>
      <c r="AF170" s="680">
        <v>19.490805638226426</v>
      </c>
      <c r="AG170" s="662">
        <f>INDEX('Калькулятор 24v'!$L$83:$BF$83,MATCH(AB170,'Калькулятор 24v'!$L$70:$BF$70,0))</f>
        <v>6835.9675799999995</v>
      </c>
      <c r="AH170" s="27">
        <v>75411.746866523172</v>
      </c>
      <c r="AI170" s="27">
        <v>23532.096178615386</v>
      </c>
      <c r="AJ170" s="20">
        <f t="shared" si="33"/>
        <v>98943.84304513855</v>
      </c>
      <c r="AK170" s="8" t="str">
        <f t="shared" si="34"/>
        <v>Wtherm</v>
      </c>
      <c r="AL170" s="9" t="s">
        <v>7</v>
      </c>
      <c r="AM170" s="25" t="s">
        <v>80</v>
      </c>
      <c r="AN170" s="9" t="s">
        <v>7</v>
      </c>
      <c r="AO170" s="9">
        <v>110</v>
      </c>
      <c r="AP170" s="9" t="s">
        <v>7</v>
      </c>
      <c r="AQ170" s="9">
        <v>380</v>
      </c>
      <c r="AR170" s="9" t="s">
        <v>7</v>
      </c>
      <c r="AS170" s="11">
        <v>1800</v>
      </c>
      <c r="AT170" s="9" t="s">
        <v>7</v>
      </c>
      <c r="AU170" s="9">
        <v>4</v>
      </c>
      <c r="AV170" s="23" t="s">
        <v>8</v>
      </c>
      <c r="AW170" s="680">
        <v>20.181282846226427</v>
      </c>
      <c r="AX170" s="662">
        <f>INDEX('Калькулятор 24v'!$L$89:$BF$89,MATCH(AS170,'Калькулятор 24v'!$L$70:$BF$70,0))</f>
        <v>8337.3661273483758</v>
      </c>
      <c r="AY170" s="27">
        <v>76309.896171915854</v>
      </c>
      <c r="AZ170" s="27">
        <v>23532.096178615386</v>
      </c>
      <c r="BA170" s="20">
        <f t="shared" si="35"/>
        <v>99841.992350531247</v>
      </c>
      <c r="BB170" s="8" t="str">
        <f t="shared" si="36"/>
        <v>Wtherm</v>
      </c>
      <c r="BC170" s="9" t="s">
        <v>7</v>
      </c>
      <c r="BD170" s="25" t="s">
        <v>80</v>
      </c>
      <c r="BE170" s="9" t="s">
        <v>7</v>
      </c>
      <c r="BF170" s="9">
        <v>140</v>
      </c>
      <c r="BG170" s="9" t="s">
        <v>7</v>
      </c>
      <c r="BH170" s="9">
        <v>380</v>
      </c>
      <c r="BI170" s="9" t="s">
        <v>7</v>
      </c>
      <c r="BJ170" s="11">
        <v>1800</v>
      </c>
      <c r="BK170" s="9" t="s">
        <v>7</v>
      </c>
      <c r="BL170" s="9">
        <v>8</v>
      </c>
      <c r="BM170" s="24" t="s">
        <v>12</v>
      </c>
      <c r="BN170" s="680">
        <v>24.784632331991315</v>
      </c>
      <c r="BO170" s="662">
        <f>INDEX('Калькулятор 24v'!$L$95:$BF$95,MATCH(BJ170,'Калькулятор 24v'!$L$70:$BF$70,0))</f>
        <v>10739.829196199998</v>
      </c>
      <c r="BP170" s="27">
        <v>93653.459559846262</v>
      </c>
      <c r="BQ170" s="27">
        <v>23532.096178615386</v>
      </c>
      <c r="BR170" s="20">
        <f t="shared" si="37"/>
        <v>117185.55573846164</v>
      </c>
      <c r="BS170" s="8" t="str">
        <f t="shared" si="38"/>
        <v>Wtherm</v>
      </c>
      <c r="BT170" s="9" t="s">
        <v>7</v>
      </c>
      <c r="BU170" s="25" t="s">
        <v>80</v>
      </c>
      <c r="BV170" s="9" t="s">
        <v>7</v>
      </c>
      <c r="BW170" s="9">
        <v>180</v>
      </c>
      <c r="BX170" s="9" t="s">
        <v>7</v>
      </c>
      <c r="BY170" s="9">
        <v>380</v>
      </c>
      <c r="BZ170" s="9" t="s">
        <v>7</v>
      </c>
      <c r="CA170" s="11">
        <v>1800</v>
      </c>
      <c r="CB170" s="9" t="s">
        <v>7</v>
      </c>
      <c r="CC170" s="9">
        <v>8</v>
      </c>
      <c r="CD170" s="24" t="s">
        <v>12</v>
      </c>
      <c r="CE170" s="680">
        <v>26.165586747991313</v>
      </c>
      <c r="CF170" s="662">
        <f>INDEX('Калькулятор 24v'!$L$107:$BF$107,MATCH(CA170,'Калькулятор 24v'!$L$70:$BF$70,0))</f>
        <v>12297.939131399999</v>
      </c>
      <c r="CG170" s="27">
        <v>95434.664420631612</v>
      </c>
      <c r="CH170" s="27">
        <v>23532.096178615386</v>
      </c>
      <c r="CI170" s="20">
        <f t="shared" si="39"/>
        <v>118966.76059924701</v>
      </c>
    </row>
    <row r="171" spans="2:87" ht="16.5" thickBot="1" x14ac:dyDescent="0.3">
      <c r="B171" s="846"/>
      <c r="C171" s="8" t="str">
        <f t="shared" si="30"/>
        <v>Wtherm</v>
      </c>
      <c r="D171" s="9" t="s">
        <v>7</v>
      </c>
      <c r="E171" s="25" t="s">
        <v>80</v>
      </c>
      <c r="F171" s="9" t="s">
        <v>7</v>
      </c>
      <c r="G171" s="9">
        <v>75</v>
      </c>
      <c r="H171" s="9" t="s">
        <v>7</v>
      </c>
      <c r="I171" s="9">
        <v>380</v>
      </c>
      <c r="J171" s="9" t="s">
        <v>7</v>
      </c>
      <c r="K171" s="11">
        <v>1850</v>
      </c>
      <c r="L171" s="9" t="s">
        <v>7</v>
      </c>
      <c r="M171" s="9">
        <v>4</v>
      </c>
      <c r="N171" s="23" t="s">
        <v>8</v>
      </c>
      <c r="O171" s="680">
        <v>19.416046579823433</v>
      </c>
      <c r="P171" s="662">
        <f>INDEX('Калькулятор 24v'!$L$77:$BF$77,MATCH(K171,'Калькулятор 24v'!$L$70:$BF$70,0))</f>
        <v>6830.2494000000015</v>
      </c>
      <c r="Q171" s="27">
        <v>76585.638132999797</v>
      </c>
      <c r="R171" s="27">
        <v>24115.345332076922</v>
      </c>
      <c r="S171" s="20">
        <f t="shared" si="31"/>
        <v>100700.98346507672</v>
      </c>
      <c r="T171" s="8" t="str">
        <f t="shared" si="32"/>
        <v>Wtherm</v>
      </c>
      <c r="U171" s="9" t="s">
        <v>7</v>
      </c>
      <c r="V171" s="25" t="s">
        <v>80</v>
      </c>
      <c r="W171" s="9" t="s">
        <v>7</v>
      </c>
      <c r="X171" s="9">
        <v>90</v>
      </c>
      <c r="Y171" s="9" t="s">
        <v>7</v>
      </c>
      <c r="Z171" s="9">
        <v>380</v>
      </c>
      <c r="AA171" s="9" t="s">
        <v>7</v>
      </c>
      <c r="AB171" s="11">
        <v>1850</v>
      </c>
      <c r="AC171" s="9" t="s">
        <v>7</v>
      </c>
      <c r="AD171" s="9">
        <v>4</v>
      </c>
      <c r="AE171" s="23" t="s">
        <v>8</v>
      </c>
      <c r="AF171" s="680">
        <v>19.943418685823431</v>
      </c>
      <c r="AG171" s="662">
        <f>INDEX('Калькулятор 24v'!$L$83:$BF$83,MATCH(AB171,'Калькулятор 24v'!$L$70:$BF$70,0))</f>
        <v>7071.6905999999999</v>
      </c>
      <c r="AH171" s="27">
        <v>77248.537552406808</v>
      </c>
      <c r="AI171" s="27">
        <v>24115.345332076922</v>
      </c>
      <c r="AJ171" s="20">
        <f t="shared" si="33"/>
        <v>101363.88288448373</v>
      </c>
      <c r="AK171" s="8" t="str">
        <f t="shared" si="34"/>
        <v>Wtherm</v>
      </c>
      <c r="AL171" s="9" t="s">
        <v>7</v>
      </c>
      <c r="AM171" s="25" t="s">
        <v>80</v>
      </c>
      <c r="AN171" s="9" t="s">
        <v>7</v>
      </c>
      <c r="AO171" s="9">
        <v>110</v>
      </c>
      <c r="AP171" s="9" t="s">
        <v>7</v>
      </c>
      <c r="AQ171" s="9">
        <v>380</v>
      </c>
      <c r="AR171" s="9" t="s">
        <v>7</v>
      </c>
      <c r="AS171" s="11">
        <v>1850</v>
      </c>
      <c r="AT171" s="9" t="s">
        <v>7</v>
      </c>
      <c r="AU171" s="9">
        <v>4</v>
      </c>
      <c r="AV171" s="23" t="s">
        <v>8</v>
      </c>
      <c r="AW171" s="680">
        <v>20.64658149382343</v>
      </c>
      <c r="AX171" s="662">
        <f>INDEX('Калькулятор 24v'!$L$89:$BF$89,MATCH(AS171,'Калькулятор 24v'!$L$70:$BF$70,0))</f>
        <v>8624.861511050045</v>
      </c>
      <c r="AY171" s="27">
        <v>78162.590944949494</v>
      </c>
      <c r="AZ171" s="27">
        <v>24115.345332076922</v>
      </c>
      <c r="BA171" s="20">
        <f t="shared" si="35"/>
        <v>102277.93627702641</v>
      </c>
      <c r="BB171" s="8" t="str">
        <f t="shared" si="36"/>
        <v>Wtherm</v>
      </c>
      <c r="BC171" s="9" t="s">
        <v>7</v>
      </c>
      <c r="BD171" s="25" t="s">
        <v>80</v>
      </c>
      <c r="BE171" s="9" t="s">
        <v>7</v>
      </c>
      <c r="BF171" s="9">
        <v>140</v>
      </c>
      <c r="BG171" s="9" t="s">
        <v>7</v>
      </c>
      <c r="BH171" s="9">
        <v>380</v>
      </c>
      <c r="BI171" s="9" t="s">
        <v>7</v>
      </c>
      <c r="BJ171" s="11">
        <v>1850</v>
      </c>
      <c r="BK171" s="9" t="s">
        <v>7</v>
      </c>
      <c r="BL171" s="9">
        <v>8</v>
      </c>
      <c r="BM171" s="24" t="s">
        <v>12</v>
      </c>
      <c r="BN171" s="680">
        <v>25.380699726739167</v>
      </c>
      <c r="BO171" s="662">
        <f>INDEX('Калькулятор 24v'!$L$95:$BF$95,MATCH(BJ171,'Калькулятор 24v'!$L$70:$BF$70,0))</f>
        <v>11110.168134000001</v>
      </c>
      <c r="BP171" s="27">
        <v>96028.189339398377</v>
      </c>
      <c r="BQ171" s="27">
        <v>24115.345332076922</v>
      </c>
      <c r="BR171" s="20">
        <f t="shared" si="37"/>
        <v>120143.5346714753</v>
      </c>
      <c r="BS171" s="8" t="str">
        <f t="shared" si="38"/>
        <v>Wtherm</v>
      </c>
      <c r="BT171" s="9" t="s">
        <v>7</v>
      </c>
      <c r="BU171" s="25" t="s">
        <v>80</v>
      </c>
      <c r="BV171" s="9" t="s">
        <v>7</v>
      </c>
      <c r="BW171" s="9">
        <v>180</v>
      </c>
      <c r="BX171" s="9" t="s">
        <v>7</v>
      </c>
      <c r="BY171" s="9">
        <v>380</v>
      </c>
      <c r="BZ171" s="9" t="s">
        <v>7</v>
      </c>
      <c r="CA171" s="11">
        <v>1850</v>
      </c>
      <c r="CB171" s="9" t="s">
        <v>7</v>
      </c>
      <c r="CC171" s="9">
        <v>8</v>
      </c>
      <c r="CD171" s="24" t="s">
        <v>12</v>
      </c>
      <c r="CE171" s="680">
        <v>26.78702534273917</v>
      </c>
      <c r="CF171" s="662">
        <f>INDEX('Калькулятор 24v'!$L$107:$BF$107,MATCH(CA171,'Калькулятор 24v'!$L$70:$BF$70,0))</f>
        <v>12722.005998000002</v>
      </c>
      <c r="CG171" s="27">
        <v>97841.20237448375</v>
      </c>
      <c r="CH171" s="27">
        <v>24115.345332076922</v>
      </c>
      <c r="CI171" s="20">
        <f t="shared" si="39"/>
        <v>121956.54770656067</v>
      </c>
    </row>
    <row r="172" spans="2:87" ht="16.5" thickBot="1" x14ac:dyDescent="0.3">
      <c r="B172" s="846"/>
      <c r="C172" s="8" t="str">
        <f t="shared" si="30"/>
        <v>Wtherm</v>
      </c>
      <c r="D172" s="9" t="s">
        <v>7</v>
      </c>
      <c r="E172" s="25" t="s">
        <v>80</v>
      </c>
      <c r="F172" s="9" t="s">
        <v>7</v>
      </c>
      <c r="G172" s="9">
        <v>75</v>
      </c>
      <c r="H172" s="9" t="s">
        <v>7</v>
      </c>
      <c r="I172" s="9">
        <v>380</v>
      </c>
      <c r="J172" s="9" t="s">
        <v>7</v>
      </c>
      <c r="K172" s="11">
        <v>1900</v>
      </c>
      <c r="L172" s="9" t="s">
        <v>7</v>
      </c>
      <c r="M172" s="9">
        <v>4</v>
      </c>
      <c r="N172" s="23" t="s">
        <v>8</v>
      </c>
      <c r="O172" s="680">
        <v>19.859145427420433</v>
      </c>
      <c r="P172" s="662">
        <f>INDEX('Калькулятор 24v'!$L$77:$BF$77,MATCH(K172,'Калькулятор 24v'!$L$70:$BF$70,0))</f>
        <v>7057.9243800000022</v>
      </c>
      <c r="Q172" s="27">
        <v>78377.371344430023</v>
      </c>
      <c r="R172" s="27">
        <v>24698.594485538466</v>
      </c>
      <c r="S172" s="20">
        <f t="shared" si="31"/>
        <v>103075.96582996848</v>
      </c>
      <c r="T172" s="8" t="str">
        <f t="shared" si="32"/>
        <v>Wtherm</v>
      </c>
      <c r="U172" s="9" t="s">
        <v>7</v>
      </c>
      <c r="V172" s="25" t="s">
        <v>80</v>
      </c>
      <c r="W172" s="9" t="s">
        <v>7</v>
      </c>
      <c r="X172" s="9">
        <v>90</v>
      </c>
      <c r="Y172" s="9" t="s">
        <v>7</v>
      </c>
      <c r="Z172" s="9">
        <v>380</v>
      </c>
      <c r="AA172" s="9" t="s">
        <v>7</v>
      </c>
      <c r="AB172" s="11">
        <v>1900</v>
      </c>
      <c r="AC172" s="9" t="s">
        <v>7</v>
      </c>
      <c r="AD172" s="9">
        <v>4</v>
      </c>
      <c r="AE172" s="23" t="s">
        <v>8</v>
      </c>
      <c r="AF172" s="680">
        <v>20.396031733420436</v>
      </c>
      <c r="AG172" s="662">
        <f>INDEX('Калькулятор 24v'!$L$83:$BF$83,MATCH(AB172,'Калькулятор 24v'!$L$70:$BF$70,0))</f>
        <v>7307.4136199999994</v>
      </c>
      <c r="AH172" s="27">
        <v>79052.198829199537</v>
      </c>
      <c r="AI172" s="27">
        <v>24698.594485538466</v>
      </c>
      <c r="AJ172" s="20">
        <f t="shared" si="33"/>
        <v>103750.793314738</v>
      </c>
      <c r="AK172" s="8" t="str">
        <f t="shared" si="34"/>
        <v>Wtherm</v>
      </c>
      <c r="AL172" s="9" t="s">
        <v>7</v>
      </c>
      <c r="AM172" s="25" t="s">
        <v>80</v>
      </c>
      <c r="AN172" s="9" t="s">
        <v>7</v>
      </c>
      <c r="AO172" s="9">
        <v>110</v>
      </c>
      <c r="AP172" s="9" t="s">
        <v>7</v>
      </c>
      <c r="AQ172" s="9">
        <v>380</v>
      </c>
      <c r="AR172" s="9" t="s">
        <v>7</v>
      </c>
      <c r="AS172" s="11">
        <v>1900</v>
      </c>
      <c r="AT172" s="9" t="s">
        <v>7</v>
      </c>
      <c r="AU172" s="9">
        <v>4</v>
      </c>
      <c r="AV172" s="23" t="s">
        <v>8</v>
      </c>
      <c r="AW172" s="680">
        <v>21.111880141420436</v>
      </c>
      <c r="AX172" s="662">
        <f>INDEX('Калькулятор 24v'!$L$89:$BF$89,MATCH(AS172,'Калькулятор 24v'!$L$70:$BF$70,0))</f>
        <v>8912.3568947517142</v>
      </c>
      <c r="AY172" s="27">
        <v>79982.156308892227</v>
      </c>
      <c r="AZ172" s="27">
        <v>24698.594485538466</v>
      </c>
      <c r="BA172" s="20">
        <f t="shared" si="35"/>
        <v>104680.7507944307</v>
      </c>
      <c r="BB172" s="8" t="str">
        <f t="shared" si="36"/>
        <v>Wtherm</v>
      </c>
      <c r="BC172" s="9" t="s">
        <v>7</v>
      </c>
      <c r="BD172" s="25" t="s">
        <v>80</v>
      </c>
      <c r="BE172" s="9" t="s">
        <v>7</v>
      </c>
      <c r="BF172" s="9">
        <v>140</v>
      </c>
      <c r="BG172" s="9" t="s">
        <v>7</v>
      </c>
      <c r="BH172" s="9">
        <v>380</v>
      </c>
      <c r="BI172" s="9" t="s">
        <v>7</v>
      </c>
      <c r="BJ172" s="11">
        <v>1900</v>
      </c>
      <c r="BK172" s="9" t="s">
        <v>7</v>
      </c>
      <c r="BL172" s="9">
        <v>8</v>
      </c>
      <c r="BM172" s="24" t="s">
        <v>12</v>
      </c>
      <c r="BN172" s="680">
        <v>25.976767121487018</v>
      </c>
      <c r="BO172" s="662">
        <f>INDEX('Калькулятор 24v'!$L$95:$BF$95,MATCH(BJ172,'Калькулятор 24v'!$L$70:$BF$70,0))</f>
        <v>11480.507071800001</v>
      </c>
      <c r="BP172" s="27">
        <v>98369.789709859586</v>
      </c>
      <c r="BQ172" s="27">
        <v>24698.594485538466</v>
      </c>
      <c r="BR172" s="20">
        <f t="shared" si="37"/>
        <v>123068.38419539804</v>
      </c>
      <c r="BS172" s="8" t="str">
        <f t="shared" si="38"/>
        <v>Wtherm</v>
      </c>
      <c r="BT172" s="9" t="s">
        <v>7</v>
      </c>
      <c r="BU172" s="25" t="s">
        <v>80</v>
      </c>
      <c r="BV172" s="9" t="s">
        <v>7</v>
      </c>
      <c r="BW172" s="9">
        <v>180</v>
      </c>
      <c r="BX172" s="9" t="s">
        <v>7</v>
      </c>
      <c r="BY172" s="9">
        <v>380</v>
      </c>
      <c r="BZ172" s="9" t="s">
        <v>7</v>
      </c>
      <c r="CA172" s="11">
        <v>1900</v>
      </c>
      <c r="CB172" s="9" t="s">
        <v>7</v>
      </c>
      <c r="CC172" s="9">
        <v>8</v>
      </c>
      <c r="CD172" s="24" t="s">
        <v>12</v>
      </c>
      <c r="CE172" s="680">
        <v>27.408463937487028</v>
      </c>
      <c r="CF172" s="662">
        <f>INDEX('Калькулятор 24v'!$L$107:$BF$107,MATCH(CA172,'Калькулятор 24v'!$L$70:$BF$70,0))</f>
        <v>13146.072864600003</v>
      </c>
      <c r="CG172" s="27">
        <v>100214.61091924497</v>
      </c>
      <c r="CH172" s="27">
        <v>24698.594485538466</v>
      </c>
      <c r="CI172" s="20">
        <f t="shared" si="39"/>
        <v>124913.20540478342</v>
      </c>
    </row>
    <row r="173" spans="2:87" ht="16.5" thickBot="1" x14ac:dyDescent="0.3">
      <c r="B173" s="846"/>
      <c r="C173" s="8" t="str">
        <f t="shared" si="30"/>
        <v>Wtherm</v>
      </c>
      <c r="D173" s="9" t="s">
        <v>7</v>
      </c>
      <c r="E173" s="25" t="s">
        <v>80</v>
      </c>
      <c r="F173" s="9" t="s">
        <v>7</v>
      </c>
      <c r="G173" s="9">
        <v>75</v>
      </c>
      <c r="H173" s="9" t="s">
        <v>7</v>
      </c>
      <c r="I173" s="9">
        <v>380</v>
      </c>
      <c r="J173" s="9" t="s">
        <v>7</v>
      </c>
      <c r="K173" s="11">
        <v>1950</v>
      </c>
      <c r="L173" s="9" t="s">
        <v>7</v>
      </c>
      <c r="M173" s="9">
        <v>4</v>
      </c>
      <c r="N173" s="23" t="s">
        <v>8</v>
      </c>
      <c r="O173" s="680">
        <v>20.33335227501744</v>
      </c>
      <c r="P173" s="662">
        <f>INDEX('Калькулятор 24v'!$L$77:$BF$77,MATCH(K173,'Калькулятор 24v'!$L$70:$BF$70,0))</f>
        <v>7285.599360000002</v>
      </c>
      <c r="Q173" s="27">
        <v>80135.975146769342</v>
      </c>
      <c r="R173" s="27">
        <v>25511.843638999999</v>
      </c>
      <c r="S173" s="20">
        <f t="shared" si="31"/>
        <v>105647.81878576934</v>
      </c>
      <c r="T173" s="8" t="str">
        <f t="shared" si="32"/>
        <v>Wtherm</v>
      </c>
      <c r="U173" s="9" t="s">
        <v>7</v>
      </c>
      <c r="V173" s="25" t="s">
        <v>80</v>
      </c>
      <c r="W173" s="9" t="s">
        <v>7</v>
      </c>
      <c r="X173" s="9">
        <v>90</v>
      </c>
      <c r="Y173" s="9" t="s">
        <v>7</v>
      </c>
      <c r="Z173" s="9">
        <v>380</v>
      </c>
      <c r="AA173" s="9" t="s">
        <v>7</v>
      </c>
      <c r="AB173" s="11">
        <v>1950</v>
      </c>
      <c r="AC173" s="9" t="s">
        <v>7</v>
      </c>
      <c r="AD173" s="9">
        <v>4</v>
      </c>
      <c r="AE173" s="23" t="s">
        <v>8</v>
      </c>
      <c r="AF173" s="680">
        <v>20.879752781017441</v>
      </c>
      <c r="AG173" s="662">
        <f>INDEX('Калькулятор 24v'!$L$83:$BF$83,MATCH(AB173,'Калькулятор 24v'!$L$70:$BF$70,0))</f>
        <v>7543.1366399999997</v>
      </c>
      <c r="AH173" s="27">
        <v>80822.730696901359</v>
      </c>
      <c r="AI173" s="27">
        <v>25511.843638999999</v>
      </c>
      <c r="AJ173" s="20">
        <f t="shared" si="33"/>
        <v>106334.57433590136</v>
      </c>
      <c r="AK173" s="8" t="str">
        <f t="shared" si="34"/>
        <v>Wtherm</v>
      </c>
      <c r="AL173" s="9" t="s">
        <v>7</v>
      </c>
      <c r="AM173" s="25" t="s">
        <v>80</v>
      </c>
      <c r="AN173" s="9" t="s">
        <v>7</v>
      </c>
      <c r="AO173" s="9">
        <v>110</v>
      </c>
      <c r="AP173" s="9" t="s">
        <v>7</v>
      </c>
      <c r="AQ173" s="9">
        <v>380</v>
      </c>
      <c r="AR173" s="9" t="s">
        <v>7</v>
      </c>
      <c r="AS173" s="11">
        <v>1950</v>
      </c>
      <c r="AT173" s="9" t="s">
        <v>7</v>
      </c>
      <c r="AU173" s="9">
        <v>4</v>
      </c>
      <c r="AV173" s="23" t="s">
        <v>8</v>
      </c>
      <c r="AW173" s="680">
        <v>21.608286789017441</v>
      </c>
      <c r="AX173" s="662">
        <f>INDEX('Калькулятор 24v'!$L$89:$BF$89,MATCH(AS173,'Калькулятор 24v'!$L$70:$BF$70,0))</f>
        <v>9199.8522784533816</v>
      </c>
      <c r="AY173" s="27">
        <v>81768.592263744038</v>
      </c>
      <c r="AZ173" s="27">
        <v>25511.843638999999</v>
      </c>
      <c r="BA173" s="20">
        <f t="shared" si="35"/>
        <v>107280.43590274404</v>
      </c>
      <c r="BB173" s="8" t="str">
        <f t="shared" si="36"/>
        <v>Wtherm</v>
      </c>
      <c r="BC173" s="9" t="s">
        <v>7</v>
      </c>
      <c r="BD173" s="25" t="s">
        <v>80</v>
      </c>
      <c r="BE173" s="9" t="s">
        <v>7</v>
      </c>
      <c r="BF173" s="9">
        <v>140</v>
      </c>
      <c r="BG173" s="9" t="s">
        <v>7</v>
      </c>
      <c r="BH173" s="9">
        <v>380</v>
      </c>
      <c r="BI173" s="9" t="s">
        <v>7</v>
      </c>
      <c r="BJ173" s="11">
        <v>1950</v>
      </c>
      <c r="BK173" s="9" t="s">
        <v>7</v>
      </c>
      <c r="BL173" s="9">
        <v>8</v>
      </c>
      <c r="BM173" s="24" t="s">
        <v>12</v>
      </c>
      <c r="BN173" s="680">
        <v>26.603942516234873</v>
      </c>
      <c r="BO173" s="662">
        <f>INDEX('Калькулятор 24v'!$L$95:$BF$95,MATCH(BJ173,'Калькулятор 24v'!$L$70:$BF$70,0))</f>
        <v>11850.8460096</v>
      </c>
      <c r="BP173" s="27">
        <v>100678.26067122989</v>
      </c>
      <c r="BQ173" s="27">
        <v>25511.843638999999</v>
      </c>
      <c r="BR173" s="20">
        <f t="shared" si="37"/>
        <v>126190.10431022989</v>
      </c>
      <c r="BS173" s="8" t="str">
        <f t="shared" si="38"/>
        <v>Wtherm</v>
      </c>
      <c r="BT173" s="9" t="s">
        <v>7</v>
      </c>
      <c r="BU173" s="25" t="s">
        <v>80</v>
      </c>
      <c r="BV173" s="9" t="s">
        <v>7</v>
      </c>
      <c r="BW173" s="9">
        <v>180</v>
      </c>
      <c r="BX173" s="9" t="s">
        <v>7</v>
      </c>
      <c r="BY173" s="9">
        <v>380</v>
      </c>
      <c r="BZ173" s="9" t="s">
        <v>7</v>
      </c>
      <c r="CA173" s="11">
        <v>1950</v>
      </c>
      <c r="CB173" s="9" t="s">
        <v>7</v>
      </c>
      <c r="CC173" s="9">
        <v>8</v>
      </c>
      <c r="CD173" s="24" t="s">
        <v>12</v>
      </c>
      <c r="CE173" s="680">
        <v>28.061010532234878</v>
      </c>
      <c r="CF173" s="662">
        <f>INDEX('Калькулятор 24v'!$L$107:$BF$107,MATCH(CA173,'Калькулятор 24v'!$L$70:$BF$70,0))</f>
        <v>13570.139731200003</v>
      </c>
      <c r="CG173" s="27">
        <v>102554.89005491526</v>
      </c>
      <c r="CH173" s="27">
        <v>25511.843638999999</v>
      </c>
      <c r="CI173" s="20">
        <f t="shared" si="39"/>
        <v>128066.73369391526</v>
      </c>
    </row>
    <row r="174" spans="2:87" ht="16.5" thickBot="1" x14ac:dyDescent="0.3">
      <c r="B174" s="846"/>
      <c r="C174" s="8" t="str">
        <f t="shared" si="30"/>
        <v>Wtherm</v>
      </c>
      <c r="D174" s="9" t="s">
        <v>7</v>
      </c>
      <c r="E174" s="25" t="s">
        <v>80</v>
      </c>
      <c r="F174" s="9" t="s">
        <v>7</v>
      </c>
      <c r="G174" s="9">
        <v>75</v>
      </c>
      <c r="H174" s="9" t="s">
        <v>7</v>
      </c>
      <c r="I174" s="9">
        <v>380</v>
      </c>
      <c r="J174" s="9" t="s">
        <v>7</v>
      </c>
      <c r="K174" s="11">
        <v>2000</v>
      </c>
      <c r="L174" s="9" t="s">
        <v>7</v>
      </c>
      <c r="M174" s="9">
        <v>4</v>
      </c>
      <c r="N174" s="23" t="s">
        <v>8</v>
      </c>
      <c r="O174" s="680">
        <v>21.321355119614442</v>
      </c>
      <c r="P174" s="662">
        <f>INDEX('Калькулятор 24v'!$L$77:$BF$77,MATCH(K174,'Калькулятор 24v'!$L$70:$BF$70,0))</f>
        <v>7513.2743400000018</v>
      </c>
      <c r="Q174" s="27">
        <v>81893.937500017753</v>
      </c>
      <c r="R174" s="27">
        <v>26095.09279246155</v>
      </c>
      <c r="S174" s="20">
        <f t="shared" si="31"/>
        <v>107989.03029247931</v>
      </c>
      <c r="T174" s="8" t="str">
        <f t="shared" si="32"/>
        <v>Wtherm</v>
      </c>
      <c r="U174" s="9" t="s">
        <v>7</v>
      </c>
      <c r="V174" s="25" t="s">
        <v>80</v>
      </c>
      <c r="W174" s="9" t="s">
        <v>7</v>
      </c>
      <c r="X174" s="9">
        <v>90</v>
      </c>
      <c r="Y174" s="9" t="s">
        <v>7</v>
      </c>
      <c r="Z174" s="9">
        <v>380</v>
      </c>
      <c r="AA174" s="9" t="s">
        <v>7</v>
      </c>
      <c r="AB174" s="11">
        <v>2000</v>
      </c>
      <c r="AC174" s="9" t="s">
        <v>7</v>
      </c>
      <c r="AD174" s="9">
        <v>4</v>
      </c>
      <c r="AE174" s="23" t="s">
        <v>8</v>
      </c>
      <c r="AF174" s="680">
        <v>21.877269825614441</v>
      </c>
      <c r="AG174" s="662">
        <f>INDEX('Калькулятор 24v'!$L$83:$BF$83,MATCH(AB174,'Калькулятор 24v'!$L$70:$BF$70,0))</f>
        <v>7778.8596599999992</v>
      </c>
      <c r="AH174" s="27">
        <v>82592.981295512262</v>
      </c>
      <c r="AI174" s="27">
        <v>26095.09279246155</v>
      </c>
      <c r="AJ174" s="20">
        <f t="shared" si="33"/>
        <v>108688.07408797382</v>
      </c>
      <c r="AK174" s="8" t="str">
        <f t="shared" si="34"/>
        <v>Wtherm</v>
      </c>
      <c r="AL174" s="9" t="s">
        <v>7</v>
      </c>
      <c r="AM174" s="25" t="s">
        <v>80</v>
      </c>
      <c r="AN174" s="9" t="s">
        <v>7</v>
      </c>
      <c r="AO174" s="9">
        <v>110</v>
      </c>
      <c r="AP174" s="9" t="s">
        <v>7</v>
      </c>
      <c r="AQ174" s="9">
        <v>380</v>
      </c>
      <c r="AR174" s="9" t="s">
        <v>7</v>
      </c>
      <c r="AS174" s="11">
        <v>2000</v>
      </c>
      <c r="AT174" s="9" t="s">
        <v>7</v>
      </c>
      <c r="AU174" s="9">
        <v>4</v>
      </c>
      <c r="AV174" s="23" t="s">
        <v>8</v>
      </c>
      <c r="AW174" s="680">
        <v>22.618489433614442</v>
      </c>
      <c r="AX174" s="662">
        <f>INDEX('Калькулятор 24v'!$L$89:$BF$89,MATCH(AS174,'Калькулятор 24v'!$L$70:$BF$70,0))</f>
        <v>9487.347662155049</v>
      </c>
      <c r="AY174" s="27">
        <v>83555.227189504949</v>
      </c>
      <c r="AZ174" s="27">
        <v>26095.09279246155</v>
      </c>
      <c r="BA174" s="20">
        <f t="shared" si="35"/>
        <v>109650.3199819665</v>
      </c>
      <c r="BB174" s="8" t="str">
        <f t="shared" si="36"/>
        <v>Wtherm</v>
      </c>
      <c r="BC174" s="9" t="s">
        <v>7</v>
      </c>
      <c r="BD174" s="25" t="s">
        <v>80</v>
      </c>
      <c r="BE174" s="9" t="s">
        <v>7</v>
      </c>
      <c r="BF174" s="9">
        <v>140</v>
      </c>
      <c r="BG174" s="9" t="s">
        <v>7</v>
      </c>
      <c r="BH174" s="9">
        <v>380</v>
      </c>
      <c r="BI174" s="9" t="s">
        <v>7</v>
      </c>
      <c r="BJ174" s="11">
        <v>2000</v>
      </c>
      <c r="BK174" s="9" t="s">
        <v>7</v>
      </c>
      <c r="BL174" s="9">
        <v>8</v>
      </c>
      <c r="BM174" s="24" t="s">
        <v>12</v>
      </c>
      <c r="BN174" s="680">
        <v>27.744913907982735</v>
      </c>
      <c r="BO174" s="662">
        <f>INDEX('Калькулятор 24v'!$L$95:$BF$95,MATCH(BJ174,'Калькулятор 24v'!$L$70:$BF$70,0))</f>
        <v>12221.184947399999</v>
      </c>
      <c r="BP174" s="27">
        <v>102987.65096350928</v>
      </c>
      <c r="BQ174" s="27">
        <v>26095.09279246155</v>
      </c>
      <c r="BR174" s="20">
        <f t="shared" si="37"/>
        <v>129082.74375597083</v>
      </c>
      <c r="BS174" s="8" t="str">
        <f t="shared" si="38"/>
        <v>Wtherm</v>
      </c>
      <c r="BT174" s="9" t="s">
        <v>7</v>
      </c>
      <c r="BU174" s="25" t="s">
        <v>80</v>
      </c>
      <c r="BV174" s="9" t="s">
        <v>7</v>
      </c>
      <c r="BW174" s="9">
        <v>180</v>
      </c>
      <c r="BX174" s="9" t="s">
        <v>7</v>
      </c>
      <c r="BY174" s="9">
        <v>380</v>
      </c>
      <c r="BZ174" s="9" t="s">
        <v>7</v>
      </c>
      <c r="CA174" s="11">
        <v>2000</v>
      </c>
      <c r="CB174" s="9" t="s">
        <v>7</v>
      </c>
      <c r="CC174" s="9">
        <v>8</v>
      </c>
      <c r="CD174" s="24" t="s">
        <v>12</v>
      </c>
      <c r="CE174" s="680">
        <v>29.227353123982738</v>
      </c>
      <c r="CF174" s="662">
        <f>INDEX('Калькулятор 24v'!$L$107:$BF$107,MATCH(CA174,'Калькулятор 24v'!$L$70:$BF$70,0))</f>
        <v>13994.206597800001</v>
      </c>
      <c r="CG174" s="27">
        <v>104897.04900149463</v>
      </c>
      <c r="CH174" s="27">
        <v>26095.09279246155</v>
      </c>
      <c r="CI174" s="20">
        <f t="shared" si="39"/>
        <v>130992.14179395618</v>
      </c>
    </row>
    <row r="175" spans="2:87" ht="16.5" thickBot="1" x14ac:dyDescent="0.3">
      <c r="B175" s="846"/>
      <c r="C175" s="8" t="str">
        <f t="shared" si="30"/>
        <v>Wtherm</v>
      </c>
      <c r="D175" s="9" t="s">
        <v>7</v>
      </c>
      <c r="E175" s="25" t="s">
        <v>80</v>
      </c>
      <c r="F175" s="9" t="s">
        <v>7</v>
      </c>
      <c r="G175" s="9">
        <v>75</v>
      </c>
      <c r="H175" s="9" t="s">
        <v>7</v>
      </c>
      <c r="I175" s="9">
        <v>380</v>
      </c>
      <c r="J175" s="9" t="s">
        <v>7</v>
      </c>
      <c r="K175" s="11">
        <v>2050</v>
      </c>
      <c r="L175" s="9" t="s">
        <v>7</v>
      </c>
      <c r="M175" s="9">
        <v>4</v>
      </c>
      <c r="N175" s="23" t="s">
        <v>8</v>
      </c>
      <c r="O175" s="680">
        <v>21.764453967211448</v>
      </c>
      <c r="P175" s="662">
        <f>INDEX('Калькулятор 24v'!$L$77:$BF$77,MATCH(K175,'Калькулятор 24v'!$L$70:$BF$70,0))</f>
        <v>7740.9493200000015</v>
      </c>
      <c r="Q175" s="27">
        <v>83712.688239483075</v>
      </c>
      <c r="R175" s="27">
        <v>26678.34194592309</v>
      </c>
      <c r="S175" s="20">
        <f t="shared" si="31"/>
        <v>110391.03018540617</v>
      </c>
      <c r="T175" s="8" t="str">
        <f t="shared" si="32"/>
        <v>Wtherm</v>
      </c>
      <c r="U175" s="9" t="s">
        <v>7</v>
      </c>
      <c r="V175" s="25" t="s">
        <v>80</v>
      </c>
      <c r="W175" s="9" t="s">
        <v>7</v>
      </c>
      <c r="X175" s="9">
        <v>90</v>
      </c>
      <c r="Y175" s="9" t="s">
        <v>7</v>
      </c>
      <c r="Z175" s="9">
        <v>380</v>
      </c>
      <c r="AA175" s="9" t="s">
        <v>7</v>
      </c>
      <c r="AB175" s="11">
        <v>2050</v>
      </c>
      <c r="AC175" s="9" t="s">
        <v>7</v>
      </c>
      <c r="AD175" s="9">
        <v>4</v>
      </c>
      <c r="AE175" s="23" t="s">
        <v>8</v>
      </c>
      <c r="AF175" s="680">
        <v>22.329882873211449</v>
      </c>
      <c r="AG175" s="662">
        <f>INDEX('Калькулятор 24v'!$L$83:$BF$83,MATCH(AB175,'Калькулятор 24v'!$L$70:$BF$70,0))</f>
        <v>8014.5826799999995</v>
      </c>
      <c r="AH175" s="27">
        <v>84423.660100340087</v>
      </c>
      <c r="AI175" s="27">
        <v>26678.34194592309</v>
      </c>
      <c r="AJ175" s="20">
        <f t="shared" si="33"/>
        <v>111102.00204626318</v>
      </c>
      <c r="AK175" s="8" t="str">
        <f t="shared" si="34"/>
        <v>Wtherm</v>
      </c>
      <c r="AL175" s="9" t="s">
        <v>7</v>
      </c>
      <c r="AM175" s="25" t="s">
        <v>80</v>
      </c>
      <c r="AN175" s="9" t="s">
        <v>7</v>
      </c>
      <c r="AO175" s="9">
        <v>110</v>
      </c>
      <c r="AP175" s="9" t="s">
        <v>7</v>
      </c>
      <c r="AQ175" s="9">
        <v>380</v>
      </c>
      <c r="AR175" s="9" t="s">
        <v>7</v>
      </c>
      <c r="AS175" s="11">
        <v>2050</v>
      </c>
      <c r="AT175" s="9" t="s">
        <v>7</v>
      </c>
      <c r="AU175" s="9">
        <v>4</v>
      </c>
      <c r="AV175" s="23" t="s">
        <v>8</v>
      </c>
      <c r="AW175" s="680">
        <v>23.083788081211448</v>
      </c>
      <c r="AX175" s="662">
        <f>INDEX('Калькулятор 24v'!$L$89:$BF$89,MATCH(AS175,'Калькулятор 24v'!$L$70:$BF$70,0))</f>
        <v>9774.8430458567182</v>
      </c>
      <c r="AY175" s="27">
        <v>85401.810081482763</v>
      </c>
      <c r="AZ175" s="27">
        <v>26678.34194592309</v>
      </c>
      <c r="BA175" s="20">
        <f t="shared" si="35"/>
        <v>112080.15202740586</v>
      </c>
      <c r="BB175" s="8" t="str">
        <f t="shared" si="36"/>
        <v>Wtherm</v>
      </c>
      <c r="BC175" s="9" t="s">
        <v>7</v>
      </c>
      <c r="BD175" s="25" t="s">
        <v>80</v>
      </c>
      <c r="BE175" s="9" t="s">
        <v>7</v>
      </c>
      <c r="BF175" s="9">
        <v>140</v>
      </c>
      <c r="BG175" s="9" t="s">
        <v>7</v>
      </c>
      <c r="BH175" s="9">
        <v>380</v>
      </c>
      <c r="BI175" s="9" t="s">
        <v>7</v>
      </c>
      <c r="BJ175" s="11">
        <v>2050</v>
      </c>
      <c r="BK175" s="9" t="s">
        <v>7</v>
      </c>
      <c r="BL175" s="9">
        <v>8</v>
      </c>
      <c r="BM175" s="24" t="s">
        <v>12</v>
      </c>
      <c r="BN175" s="680">
        <v>28.340981302730587</v>
      </c>
      <c r="BO175" s="662">
        <f>INDEX('Калькулятор 24v'!$L$95:$BF$95,MATCH(BJ175,'Калькулятор 24v'!$L$70:$BF$70,0))</f>
        <v>12591.523885199998</v>
      </c>
      <c r="BP175" s="27">
        <v>105356.26886200557</v>
      </c>
      <c r="BQ175" s="27">
        <v>26678.34194592309</v>
      </c>
      <c r="BR175" s="20">
        <f t="shared" si="37"/>
        <v>132034.61080792866</v>
      </c>
      <c r="BS175" s="8" t="str">
        <f t="shared" si="38"/>
        <v>Wtherm</v>
      </c>
      <c r="BT175" s="9" t="s">
        <v>7</v>
      </c>
      <c r="BU175" s="25" t="s">
        <v>80</v>
      </c>
      <c r="BV175" s="9" t="s">
        <v>7</v>
      </c>
      <c r="BW175" s="9">
        <v>180</v>
      </c>
      <c r="BX175" s="9" t="s">
        <v>7</v>
      </c>
      <c r="BY175" s="9">
        <v>380</v>
      </c>
      <c r="BZ175" s="9" t="s">
        <v>7</v>
      </c>
      <c r="CA175" s="11">
        <v>2050</v>
      </c>
      <c r="CB175" s="9" t="s">
        <v>7</v>
      </c>
      <c r="CC175" s="9">
        <v>8</v>
      </c>
      <c r="CD175" s="24" t="s">
        <v>12</v>
      </c>
      <c r="CE175" s="680">
        <v>29.848791718730588</v>
      </c>
      <c r="CF175" s="662">
        <f>INDEX('Калькулятор 24v'!$L$107:$BF$107,MATCH(CA175,'Калькулятор 24v'!$L$70:$BF$70,0))</f>
        <v>14418.273464400001</v>
      </c>
      <c r="CG175" s="27">
        <v>107297.47507429094</v>
      </c>
      <c r="CH175" s="27">
        <v>26678.34194592309</v>
      </c>
      <c r="CI175" s="20">
        <f t="shared" si="39"/>
        <v>133975.81702021402</v>
      </c>
    </row>
    <row r="176" spans="2:87" ht="16.5" thickBot="1" x14ac:dyDescent="0.3">
      <c r="B176" s="846"/>
      <c r="C176" s="8" t="str">
        <f t="shared" si="30"/>
        <v>Wtherm</v>
      </c>
      <c r="D176" s="12" t="s">
        <v>7</v>
      </c>
      <c r="E176" s="25" t="s">
        <v>80</v>
      </c>
      <c r="F176" s="12" t="s">
        <v>7</v>
      </c>
      <c r="G176" s="9">
        <v>75</v>
      </c>
      <c r="H176" s="12" t="s">
        <v>7</v>
      </c>
      <c r="I176" s="9">
        <v>380</v>
      </c>
      <c r="J176" s="12" t="s">
        <v>7</v>
      </c>
      <c r="K176" s="11">
        <v>2100</v>
      </c>
      <c r="L176" s="12" t="s">
        <v>7</v>
      </c>
      <c r="M176" s="9">
        <v>4</v>
      </c>
      <c r="N176" s="23" t="s">
        <v>8</v>
      </c>
      <c r="O176" s="680">
        <v>22.238660814808451</v>
      </c>
      <c r="P176" s="662">
        <f>INDEX('Калькулятор 24v'!$L$77:$BF$77,MATCH(K176,'Калькулятор 24v'!$L$70:$BF$70,0))</f>
        <v>7968.6243000000031</v>
      </c>
      <c r="Q176" s="27">
        <v>85371.903814549645</v>
      </c>
      <c r="R176" s="27">
        <v>27491.591099384623</v>
      </c>
      <c r="S176" s="20">
        <f t="shared" si="31"/>
        <v>112863.49491393426</v>
      </c>
      <c r="T176" s="8" t="str">
        <f t="shared" si="32"/>
        <v>Wtherm</v>
      </c>
      <c r="U176" s="12" t="s">
        <v>7</v>
      </c>
      <c r="V176" s="25" t="s">
        <v>80</v>
      </c>
      <c r="W176" s="12" t="s">
        <v>7</v>
      </c>
      <c r="X176" s="9">
        <v>90</v>
      </c>
      <c r="Y176" s="12" t="s">
        <v>7</v>
      </c>
      <c r="Z176" s="9">
        <v>380</v>
      </c>
      <c r="AA176" s="12" t="s">
        <v>7</v>
      </c>
      <c r="AB176" s="11">
        <v>2100</v>
      </c>
      <c r="AC176" s="12" t="s">
        <v>7</v>
      </c>
      <c r="AD176" s="9">
        <v>4</v>
      </c>
      <c r="AE176" s="23" t="s">
        <v>8</v>
      </c>
      <c r="AF176" s="680">
        <v>22.813603920808454</v>
      </c>
      <c r="AG176" s="662">
        <f>INDEX('Калькулятор 24v'!$L$83:$BF$83,MATCH(AB176,'Калькулятор 24v'!$L$70:$BF$70,0))</f>
        <v>8250.305699999999</v>
      </c>
      <c r="AH176" s="27">
        <v>86094.803740769159</v>
      </c>
      <c r="AI176" s="27">
        <v>27491.591099384623</v>
      </c>
      <c r="AJ176" s="20">
        <f t="shared" si="33"/>
        <v>113586.39484015378</v>
      </c>
      <c r="AK176" s="8" t="str">
        <f t="shared" si="34"/>
        <v>Wtherm</v>
      </c>
      <c r="AL176" s="12" t="s">
        <v>7</v>
      </c>
      <c r="AM176" s="25" t="s">
        <v>80</v>
      </c>
      <c r="AN176" s="12" t="s">
        <v>7</v>
      </c>
      <c r="AO176" s="9">
        <v>110</v>
      </c>
      <c r="AP176" s="12" t="s">
        <v>7</v>
      </c>
      <c r="AQ176" s="9">
        <v>380</v>
      </c>
      <c r="AR176" s="12" t="s">
        <v>7</v>
      </c>
      <c r="AS176" s="11">
        <v>2100</v>
      </c>
      <c r="AT176" s="12" t="s">
        <v>7</v>
      </c>
      <c r="AU176" s="9">
        <v>4</v>
      </c>
      <c r="AV176" s="23" t="s">
        <v>8</v>
      </c>
      <c r="AW176" s="680">
        <v>23.580194728808451</v>
      </c>
      <c r="AX176" s="662">
        <f>INDEX('Калькулятор 24v'!$L$89:$BF$89,MATCH(AS176,'Калькулятор 24v'!$L$70:$BF$70,0))</f>
        <v>10062.338429558386</v>
      </c>
      <c r="AY176" s="27">
        <v>87088.857809061839</v>
      </c>
      <c r="AZ176" s="27">
        <v>27491.591099384623</v>
      </c>
      <c r="BA176" s="20">
        <f t="shared" si="35"/>
        <v>114580.44890844646</v>
      </c>
      <c r="BB176" s="8" t="str">
        <f t="shared" si="36"/>
        <v>Wtherm</v>
      </c>
      <c r="BC176" s="12" t="s">
        <v>7</v>
      </c>
      <c r="BD176" s="25" t="s">
        <v>80</v>
      </c>
      <c r="BE176" s="12" t="s">
        <v>7</v>
      </c>
      <c r="BF176" s="9">
        <v>140</v>
      </c>
      <c r="BG176" s="12" t="s">
        <v>7</v>
      </c>
      <c r="BH176" s="9">
        <v>380</v>
      </c>
      <c r="BI176" s="12" t="s">
        <v>7</v>
      </c>
      <c r="BJ176" s="11">
        <v>2100</v>
      </c>
      <c r="BK176" s="12" t="s">
        <v>7</v>
      </c>
      <c r="BL176" s="9">
        <v>8</v>
      </c>
      <c r="BM176" s="24" t="s">
        <v>12</v>
      </c>
      <c r="BN176" s="680">
        <v>28.968156697478442</v>
      </c>
      <c r="BO176" s="662">
        <f>INDEX('Калькулятор 24v'!$L$95:$BF$95,MATCH(BJ176,'Калькулятор 24v'!$L$70:$BF$70,0))</f>
        <v>12961.862823000001</v>
      </c>
      <c r="BP176" s="27">
        <v>107565.35159610315</v>
      </c>
      <c r="BQ176" s="27">
        <v>27491.591099384623</v>
      </c>
      <c r="BR176" s="20">
        <f t="shared" si="37"/>
        <v>135056.94269548779</v>
      </c>
      <c r="BS176" s="8" t="str">
        <f t="shared" si="38"/>
        <v>Wtherm</v>
      </c>
      <c r="BT176" s="12" t="s">
        <v>7</v>
      </c>
      <c r="BU176" s="25" t="s">
        <v>80</v>
      </c>
      <c r="BV176" s="12" t="s">
        <v>7</v>
      </c>
      <c r="BW176" s="9">
        <v>180</v>
      </c>
      <c r="BX176" s="12" t="s">
        <v>7</v>
      </c>
      <c r="BY176" s="9">
        <v>380</v>
      </c>
      <c r="BZ176" s="12" t="s">
        <v>7</v>
      </c>
      <c r="CA176" s="11">
        <v>2100</v>
      </c>
      <c r="CB176" s="12" t="s">
        <v>7</v>
      </c>
      <c r="CC176" s="9">
        <v>8</v>
      </c>
      <c r="CD176" s="24" t="s">
        <v>12</v>
      </c>
      <c r="CE176" s="680">
        <v>30.501338313478445</v>
      </c>
      <c r="CF176" s="662">
        <f>INDEX('Калькулятор 24v'!$L$107:$BF$107,MATCH(CA176,'Калькулятор 24v'!$L$70:$BF$70,0))</f>
        <v>14842.340331000001</v>
      </c>
      <c r="CG176" s="27">
        <v>109538.36598268851</v>
      </c>
      <c r="CH176" s="27">
        <v>27491.591099384623</v>
      </c>
      <c r="CI176" s="20">
        <f t="shared" si="39"/>
        <v>137029.95708207315</v>
      </c>
    </row>
    <row r="177" spans="2:87" ht="16.5" thickBot="1" x14ac:dyDescent="0.3">
      <c r="B177" s="846"/>
      <c r="C177" s="8" t="str">
        <f t="shared" si="30"/>
        <v>Wtherm</v>
      </c>
      <c r="D177" s="9" t="s">
        <v>7</v>
      </c>
      <c r="E177" s="25" t="s">
        <v>80</v>
      </c>
      <c r="F177" s="9" t="s">
        <v>7</v>
      </c>
      <c r="G177" s="9">
        <v>75</v>
      </c>
      <c r="H177" s="9" t="s">
        <v>7</v>
      </c>
      <c r="I177" s="9">
        <v>380</v>
      </c>
      <c r="J177" s="9" t="s">
        <v>7</v>
      </c>
      <c r="K177" s="11">
        <v>2150</v>
      </c>
      <c r="L177" s="9" t="s">
        <v>7</v>
      </c>
      <c r="M177" s="9">
        <v>4</v>
      </c>
      <c r="N177" s="23" t="s">
        <v>8</v>
      </c>
      <c r="O177" s="680">
        <v>22.681759662405458</v>
      </c>
      <c r="P177" s="662">
        <f>INDEX('Калькулятор 24v'!$L$77:$BF$77,MATCH(K177,'Калькулятор 24v'!$L$70:$BF$70,0))</f>
        <v>8196.2992800000029</v>
      </c>
      <c r="Q177" s="27">
        <v>86997.989980525366</v>
      </c>
      <c r="R177" s="27">
        <v>28074.840252846148</v>
      </c>
      <c r="S177" s="20">
        <f t="shared" si="31"/>
        <v>115072.83023337151</v>
      </c>
      <c r="T177" s="8" t="str">
        <f t="shared" si="32"/>
        <v>Wtherm</v>
      </c>
      <c r="U177" s="9" t="s">
        <v>7</v>
      </c>
      <c r="V177" s="25" t="s">
        <v>80</v>
      </c>
      <c r="W177" s="9" t="s">
        <v>7</v>
      </c>
      <c r="X177" s="9">
        <v>90</v>
      </c>
      <c r="Y177" s="9" t="s">
        <v>7</v>
      </c>
      <c r="Z177" s="9">
        <v>380</v>
      </c>
      <c r="AA177" s="9" t="s">
        <v>7</v>
      </c>
      <c r="AB177" s="11">
        <v>2150</v>
      </c>
      <c r="AC177" s="9" t="s">
        <v>7</v>
      </c>
      <c r="AD177" s="9">
        <v>4</v>
      </c>
      <c r="AE177" s="23" t="s">
        <v>8</v>
      </c>
      <c r="AF177" s="680">
        <v>23.266216968405459</v>
      </c>
      <c r="AG177" s="662">
        <f>INDEX('Калькулятор 24v'!$L$83:$BF$83,MATCH(AB177,'Калькулятор 24v'!$L$70:$BF$70,0))</f>
        <v>8486.0287200000002</v>
      </c>
      <c r="AH177" s="27">
        <v>87732.817972107368</v>
      </c>
      <c r="AI177" s="27">
        <v>28074.840252846148</v>
      </c>
      <c r="AJ177" s="20">
        <f t="shared" si="33"/>
        <v>115807.65822495351</v>
      </c>
      <c r="AK177" s="8" t="str">
        <f t="shared" si="34"/>
        <v>Wtherm</v>
      </c>
      <c r="AL177" s="9" t="s">
        <v>7</v>
      </c>
      <c r="AM177" s="25" t="s">
        <v>80</v>
      </c>
      <c r="AN177" s="9" t="s">
        <v>7</v>
      </c>
      <c r="AO177" s="9">
        <v>110</v>
      </c>
      <c r="AP177" s="9" t="s">
        <v>7</v>
      </c>
      <c r="AQ177" s="9">
        <v>380</v>
      </c>
      <c r="AR177" s="9" t="s">
        <v>7</v>
      </c>
      <c r="AS177" s="11">
        <v>2150</v>
      </c>
      <c r="AT177" s="9" t="s">
        <v>7</v>
      </c>
      <c r="AU177" s="9">
        <v>4</v>
      </c>
      <c r="AV177" s="23" t="s">
        <v>8</v>
      </c>
      <c r="AW177" s="680">
        <v>24.04549337640546</v>
      </c>
      <c r="AX177" s="662">
        <f>INDEX('Калькулятор 24v'!$L$89:$BF$89,MATCH(AS177,'Калькулятор 24v'!$L$70:$BF$70,0))</f>
        <v>10349.833813260055</v>
      </c>
      <c r="AY177" s="27">
        <v>88742.776127550052</v>
      </c>
      <c r="AZ177" s="27">
        <v>28074.840252846148</v>
      </c>
      <c r="BA177" s="20">
        <f t="shared" si="35"/>
        <v>116817.6163803962</v>
      </c>
      <c r="BB177" s="8" t="str">
        <f t="shared" si="36"/>
        <v>Wtherm</v>
      </c>
      <c r="BC177" s="9" t="s">
        <v>7</v>
      </c>
      <c r="BD177" s="25" t="s">
        <v>80</v>
      </c>
      <c r="BE177" s="9" t="s">
        <v>7</v>
      </c>
      <c r="BF177" s="9">
        <v>140</v>
      </c>
      <c r="BG177" s="9" t="s">
        <v>7</v>
      </c>
      <c r="BH177" s="9">
        <v>380</v>
      </c>
      <c r="BI177" s="9" t="s">
        <v>7</v>
      </c>
      <c r="BJ177" s="11">
        <v>2150</v>
      </c>
      <c r="BK177" s="9" t="s">
        <v>7</v>
      </c>
      <c r="BL177" s="9">
        <v>8</v>
      </c>
      <c r="BM177" s="24" t="s">
        <v>12</v>
      </c>
      <c r="BN177" s="680">
        <v>29.564224092226297</v>
      </c>
      <c r="BO177" s="662">
        <f>INDEX('Калькулятор 24v'!$L$95:$BF$95,MATCH(BJ177,'Калькулятор 24v'!$L$70:$BF$70,0))</f>
        <v>13332.201760800001</v>
      </c>
      <c r="BP177" s="27">
        <v>109741.30492110983</v>
      </c>
      <c r="BQ177" s="27">
        <v>28074.840252846148</v>
      </c>
      <c r="BR177" s="20">
        <f t="shared" si="37"/>
        <v>137816.14517395597</v>
      </c>
      <c r="BS177" s="8" t="str">
        <f t="shared" si="38"/>
        <v>Wtherm</v>
      </c>
      <c r="BT177" s="9" t="s">
        <v>7</v>
      </c>
      <c r="BU177" s="25" t="s">
        <v>80</v>
      </c>
      <c r="BV177" s="9" t="s">
        <v>7</v>
      </c>
      <c r="BW177" s="9">
        <v>180</v>
      </c>
      <c r="BX177" s="9" t="s">
        <v>7</v>
      </c>
      <c r="BY177" s="9">
        <v>380</v>
      </c>
      <c r="BZ177" s="9" t="s">
        <v>7</v>
      </c>
      <c r="CA177" s="11">
        <v>2150</v>
      </c>
      <c r="CB177" s="9" t="s">
        <v>7</v>
      </c>
      <c r="CC177" s="9">
        <v>8</v>
      </c>
      <c r="CD177" s="24" t="s">
        <v>12</v>
      </c>
      <c r="CE177" s="680">
        <v>31.122776908226307</v>
      </c>
      <c r="CF177" s="662">
        <f>INDEX('Калькулятор 24v'!$L$107:$BF$107,MATCH(CA177,'Калькулятор 24v'!$L$70:$BF$70,0))</f>
        <v>15266.407197600001</v>
      </c>
      <c r="CG177" s="27">
        <v>111746.12748199521</v>
      </c>
      <c r="CH177" s="27">
        <v>28074.840252846148</v>
      </c>
      <c r="CI177" s="20">
        <f t="shared" si="39"/>
        <v>139820.96773484137</v>
      </c>
    </row>
    <row r="178" spans="2:87" ht="16.5" thickBot="1" x14ac:dyDescent="0.3">
      <c r="B178" s="846"/>
      <c r="C178" s="8" t="str">
        <f t="shared" si="30"/>
        <v>Wtherm</v>
      </c>
      <c r="D178" s="9" t="s">
        <v>7</v>
      </c>
      <c r="E178" s="25" t="s">
        <v>80</v>
      </c>
      <c r="F178" s="9" t="s">
        <v>7</v>
      </c>
      <c r="G178" s="9">
        <v>75</v>
      </c>
      <c r="H178" s="9" t="s">
        <v>7</v>
      </c>
      <c r="I178" s="9">
        <v>380</v>
      </c>
      <c r="J178" s="9" t="s">
        <v>7</v>
      </c>
      <c r="K178" s="11">
        <v>2200</v>
      </c>
      <c r="L178" s="9" t="s">
        <v>7</v>
      </c>
      <c r="M178" s="9">
        <v>4</v>
      </c>
      <c r="N178" s="23" t="s">
        <v>8</v>
      </c>
      <c r="O178" s="680">
        <v>23.553870182562463</v>
      </c>
      <c r="P178" s="662">
        <f>INDEX('Калькулятор 24v'!$L$77:$BF$77,MATCH(K178,'Калькулятор 24v'!$L$70:$BF$70,0))</f>
        <v>8423.9742600000027</v>
      </c>
      <c r="Q178" s="27">
        <v>88725.767977593583</v>
      </c>
      <c r="R178" s="27">
        <v>28658.089406307692</v>
      </c>
      <c r="S178" s="20">
        <f t="shared" si="31"/>
        <v>117383.85738390128</v>
      </c>
      <c r="T178" s="8" t="str">
        <f t="shared" si="32"/>
        <v>Wtherm</v>
      </c>
      <c r="U178" s="9" t="s">
        <v>7</v>
      </c>
      <c r="V178" s="25" t="s">
        <v>80</v>
      </c>
      <c r="W178" s="9" t="s">
        <v>7</v>
      </c>
      <c r="X178" s="9">
        <v>90</v>
      </c>
      <c r="Y178" s="9" t="s">
        <v>7</v>
      </c>
      <c r="Z178" s="9">
        <v>380</v>
      </c>
      <c r="AA178" s="9" t="s">
        <v>7</v>
      </c>
      <c r="AB178" s="11">
        <v>2200</v>
      </c>
      <c r="AC178" s="9" t="s">
        <v>7</v>
      </c>
      <c r="AD178" s="9">
        <v>4</v>
      </c>
      <c r="AE178" s="23" t="s">
        <v>8</v>
      </c>
      <c r="AF178" s="680">
        <v>24.217675916562463</v>
      </c>
      <c r="AG178" s="662">
        <f>INDEX('Калькулятор 24v'!$L$83:$BF$83,MATCH(AB178,'Калькулятор 24v'!$L$70:$BF$70,0))</f>
        <v>8721.7517399999997</v>
      </c>
      <c r="AH178" s="27">
        <v>89560.076034298851</v>
      </c>
      <c r="AI178" s="27">
        <v>28658.089406307692</v>
      </c>
      <c r="AJ178" s="20">
        <f t="shared" si="33"/>
        <v>118218.16544060654</v>
      </c>
      <c r="AK178" s="8" t="str">
        <f t="shared" si="34"/>
        <v>Wtherm</v>
      </c>
      <c r="AL178" s="9" t="s">
        <v>7</v>
      </c>
      <c r="AM178" s="25" t="s">
        <v>80</v>
      </c>
      <c r="AN178" s="9" t="s">
        <v>7</v>
      </c>
      <c r="AO178" s="9">
        <v>110</v>
      </c>
      <c r="AP178" s="9" t="s">
        <v>7</v>
      </c>
      <c r="AQ178" s="9">
        <v>380</v>
      </c>
      <c r="AR178" s="9" t="s">
        <v>7</v>
      </c>
      <c r="AS178" s="11">
        <v>2200</v>
      </c>
      <c r="AT178" s="9" t="s">
        <v>7</v>
      </c>
      <c r="AU178" s="9">
        <v>4</v>
      </c>
      <c r="AV178" s="23" t="s">
        <v>8</v>
      </c>
      <c r="AW178" s="680">
        <v>25.10275022856246</v>
      </c>
      <c r="AX178" s="662">
        <f>INDEX('Калькулятор 24v'!$L$89:$BF$89,MATCH(AS178,'Калькулятор 24v'!$L$70:$BF$70,0))</f>
        <v>10637.329196961722</v>
      </c>
      <c r="AY178" s="27">
        <v>90702.674276572536</v>
      </c>
      <c r="AZ178" s="27">
        <v>28658.089406307692</v>
      </c>
      <c r="BA178" s="20">
        <f t="shared" si="35"/>
        <v>119360.76368288024</v>
      </c>
      <c r="BB178" s="8" t="str">
        <f t="shared" si="36"/>
        <v>Wtherm</v>
      </c>
      <c r="BC178" s="9" t="s">
        <v>7</v>
      </c>
      <c r="BD178" s="25" t="s">
        <v>80</v>
      </c>
      <c r="BE178" s="9" t="s">
        <v>7</v>
      </c>
      <c r="BF178" s="9">
        <v>140</v>
      </c>
      <c r="BG178" s="9" t="s">
        <v>7</v>
      </c>
      <c r="BH178" s="9">
        <v>380</v>
      </c>
      <c r="BI178" s="9" t="s">
        <v>7</v>
      </c>
      <c r="BJ178" s="11">
        <v>2200</v>
      </c>
      <c r="BK178" s="9" t="s">
        <v>7</v>
      </c>
      <c r="BL178" s="9">
        <v>8</v>
      </c>
      <c r="BM178" s="24" t="s">
        <v>12</v>
      </c>
      <c r="BN178" s="680">
        <v>30.891918147534152</v>
      </c>
      <c r="BO178" s="662">
        <f>INDEX('Калькулятор 24v'!$L$95:$BF$95,MATCH(BJ178,'Калькулятор 24v'!$L$70:$BF$70,0))</f>
        <v>13702.540698600002</v>
      </c>
      <c r="BP178" s="27">
        <v>112398.3420761723</v>
      </c>
      <c r="BQ178" s="27">
        <v>28658.089406307692</v>
      </c>
      <c r="BR178" s="20">
        <f t="shared" si="37"/>
        <v>141056.43148247999</v>
      </c>
      <c r="BS178" s="8" t="str">
        <f t="shared" si="38"/>
        <v>Wtherm</v>
      </c>
      <c r="BT178" s="9" t="s">
        <v>7</v>
      </c>
      <c r="BU178" s="25" t="s">
        <v>80</v>
      </c>
      <c r="BV178" s="9" t="s">
        <v>7</v>
      </c>
      <c r="BW178" s="9">
        <v>180</v>
      </c>
      <c r="BX178" s="9" t="s">
        <v>7</v>
      </c>
      <c r="BY178" s="9">
        <v>380</v>
      </c>
      <c r="BZ178" s="9" t="s">
        <v>7</v>
      </c>
      <c r="CA178" s="11">
        <v>2200</v>
      </c>
      <c r="CB178" s="9" t="s">
        <v>7</v>
      </c>
      <c r="CC178" s="9">
        <v>8</v>
      </c>
      <c r="CD178" s="24" t="s">
        <v>12</v>
      </c>
      <c r="CE178" s="680">
        <v>32.662066771534157</v>
      </c>
      <c r="CF178" s="662">
        <f>INDEX('Калькулятор 24v'!$L$107:$BF$107,MATCH(CA178,'Калькулятор 24v'!$L$70:$BF$70,0))</f>
        <v>15690.474064200002</v>
      </c>
      <c r="CG178" s="27">
        <v>114698.63231071967</v>
      </c>
      <c r="CH178" s="27">
        <v>28658.089406307692</v>
      </c>
      <c r="CI178" s="20">
        <f t="shared" si="39"/>
        <v>143356.72171702737</v>
      </c>
    </row>
    <row r="179" spans="2:87" ht="16.5" thickBot="1" x14ac:dyDescent="0.3">
      <c r="B179" s="846"/>
      <c r="C179" s="8" t="str">
        <f t="shared" si="30"/>
        <v>Wtherm</v>
      </c>
      <c r="D179" s="9" t="s">
        <v>7</v>
      </c>
      <c r="E179" s="25" t="s">
        <v>80</v>
      </c>
      <c r="F179" s="9" t="s">
        <v>7</v>
      </c>
      <c r="G179" s="9">
        <v>75</v>
      </c>
      <c r="H179" s="9" t="s">
        <v>7</v>
      </c>
      <c r="I179" s="9">
        <v>380</v>
      </c>
      <c r="J179" s="9" t="s">
        <v>7</v>
      </c>
      <c r="K179" s="11">
        <v>2250</v>
      </c>
      <c r="L179" s="9" t="s">
        <v>7</v>
      </c>
      <c r="M179" s="9">
        <v>4</v>
      </c>
      <c r="N179" s="23" t="s">
        <v>8</v>
      </c>
      <c r="O179" s="680">
        <v>23.996969030159466</v>
      </c>
      <c r="P179" s="662">
        <f>INDEX('Калькулятор 24v'!$L$77:$BF$77,MATCH(K179,'Калькулятор 24v'!$L$70:$BF$70,0))</f>
        <v>8651.6492400000025</v>
      </c>
      <c r="Q179" s="27">
        <v>89963.7158774829</v>
      </c>
      <c r="R179" s="27">
        <v>29241.338559769236</v>
      </c>
      <c r="S179" s="20">
        <f t="shared" si="31"/>
        <v>119205.05443725214</v>
      </c>
      <c r="T179" s="8" t="str">
        <f t="shared" si="32"/>
        <v>Wtherm</v>
      </c>
      <c r="U179" s="9" t="s">
        <v>7</v>
      </c>
      <c r="V179" s="25" t="s">
        <v>80</v>
      </c>
      <c r="W179" s="9" t="s">
        <v>7</v>
      </c>
      <c r="X179" s="9">
        <v>90</v>
      </c>
      <c r="Y179" s="9" t="s">
        <v>7</v>
      </c>
      <c r="Z179" s="9">
        <v>380</v>
      </c>
      <c r="AA179" s="9" t="s">
        <v>7</v>
      </c>
      <c r="AB179" s="11">
        <v>2250</v>
      </c>
      <c r="AC179" s="9" t="s">
        <v>7</v>
      </c>
      <c r="AD179" s="9">
        <v>4</v>
      </c>
      <c r="AE179" s="23" t="s">
        <v>8</v>
      </c>
      <c r="AF179" s="680">
        <v>24.670288964159468</v>
      </c>
      <c r="AG179" s="662">
        <f>INDEX('Калькулятор 24v'!$L$83:$BF$83,MATCH(AB179,'Калькулятор 24v'!$L$70:$BF$70,0))</f>
        <v>8957.4747599999992</v>
      </c>
      <c r="AH179" s="27">
        <v>90809.951999550671</v>
      </c>
      <c r="AI179" s="27">
        <v>29241.338559769236</v>
      </c>
      <c r="AJ179" s="20">
        <f t="shared" si="33"/>
        <v>120051.29055931991</v>
      </c>
      <c r="AK179" s="8" t="str">
        <f t="shared" si="34"/>
        <v>Wtherm</v>
      </c>
      <c r="AL179" s="9" t="s">
        <v>7</v>
      </c>
      <c r="AM179" s="25" t="s">
        <v>80</v>
      </c>
      <c r="AN179" s="9" t="s">
        <v>7</v>
      </c>
      <c r="AO179" s="9">
        <v>110</v>
      </c>
      <c r="AP179" s="9" t="s">
        <v>7</v>
      </c>
      <c r="AQ179" s="9">
        <v>380</v>
      </c>
      <c r="AR179" s="9" t="s">
        <v>7</v>
      </c>
      <c r="AS179" s="11">
        <v>2250</v>
      </c>
      <c r="AT179" s="9" t="s">
        <v>7</v>
      </c>
      <c r="AU179" s="9">
        <v>4</v>
      </c>
      <c r="AV179" s="23" t="s">
        <v>8</v>
      </c>
      <c r="AW179" s="680">
        <v>25.56804887615947</v>
      </c>
      <c r="AX179" s="662">
        <f>INDEX('Калькулятор 24v'!$L$89:$BF$89,MATCH(AS179,'Калькулятор 24v'!$L$70:$BF$70,0))</f>
        <v>10924.824580663389</v>
      </c>
      <c r="AY179" s="27">
        <v>91968.45432897436</v>
      </c>
      <c r="AZ179" s="27">
        <v>29241.338559769236</v>
      </c>
      <c r="BA179" s="20">
        <f t="shared" si="35"/>
        <v>121209.7928887436</v>
      </c>
      <c r="BB179" s="8" t="str">
        <f t="shared" si="36"/>
        <v>Wtherm</v>
      </c>
      <c r="BC179" s="9" t="s">
        <v>7</v>
      </c>
      <c r="BD179" s="25" t="s">
        <v>80</v>
      </c>
      <c r="BE179" s="9" t="s">
        <v>7</v>
      </c>
      <c r="BF179" s="9">
        <v>140</v>
      </c>
      <c r="BG179" s="9" t="s">
        <v>7</v>
      </c>
      <c r="BH179" s="9">
        <v>380</v>
      </c>
      <c r="BI179" s="9" t="s">
        <v>7</v>
      </c>
      <c r="BJ179" s="11">
        <v>2250</v>
      </c>
      <c r="BK179" s="9" t="s">
        <v>7</v>
      </c>
      <c r="BL179" s="9">
        <v>8</v>
      </c>
      <c r="BM179" s="24" t="s">
        <v>12</v>
      </c>
      <c r="BN179" s="680">
        <v>31.487985542282011</v>
      </c>
      <c r="BO179" s="662">
        <f>INDEX('Калькулятор 24v'!$L$95:$BF$95,MATCH(BJ179,'Калькулятор 24v'!$L$70:$BF$70,0))</f>
        <v>14072.879636399999</v>
      </c>
      <c r="BP179" s="27">
        <v>114186.1571350926</v>
      </c>
      <c r="BQ179" s="27">
        <v>29241.338559769236</v>
      </c>
      <c r="BR179" s="20">
        <f t="shared" si="37"/>
        <v>143427.49569486183</v>
      </c>
      <c r="BS179" s="8" t="str">
        <f t="shared" si="38"/>
        <v>Wtherm</v>
      </c>
      <c r="BT179" s="9" t="s">
        <v>7</v>
      </c>
      <c r="BU179" s="25" t="s">
        <v>80</v>
      </c>
      <c r="BV179" s="9" t="s">
        <v>7</v>
      </c>
      <c r="BW179" s="9">
        <v>180</v>
      </c>
      <c r="BX179" s="9" t="s">
        <v>7</v>
      </c>
      <c r="BY179" s="9">
        <v>380</v>
      </c>
      <c r="BZ179" s="9" t="s">
        <v>7</v>
      </c>
      <c r="CA179" s="11">
        <v>2250</v>
      </c>
      <c r="CB179" s="9" t="s">
        <v>7</v>
      </c>
      <c r="CC179" s="9">
        <v>8</v>
      </c>
      <c r="CD179" s="24" t="s">
        <v>12</v>
      </c>
      <c r="CE179" s="680">
        <v>33.283505366282014</v>
      </c>
      <c r="CF179" s="662">
        <f>INDEX('Калькулятор 24v'!$L$107:$BF$107,MATCH(CA179,'Калькулятор 24v'!$L$70:$BF$70,0))</f>
        <v>16114.5409308</v>
      </c>
      <c r="CG179" s="27">
        <v>116518.25554393996</v>
      </c>
      <c r="CH179" s="27">
        <v>29241.338559769236</v>
      </c>
      <c r="CI179" s="20">
        <f t="shared" si="39"/>
        <v>145759.59410370918</v>
      </c>
    </row>
    <row r="180" spans="2:87" ht="16.5" thickBot="1" x14ac:dyDescent="0.3">
      <c r="B180" s="846"/>
      <c r="C180" s="8" t="str">
        <f t="shared" si="30"/>
        <v>Wtherm</v>
      </c>
      <c r="D180" s="9" t="s">
        <v>7</v>
      </c>
      <c r="E180" s="25" t="s">
        <v>80</v>
      </c>
      <c r="F180" s="9" t="s">
        <v>7</v>
      </c>
      <c r="G180" s="9">
        <v>75</v>
      </c>
      <c r="H180" s="9" t="s">
        <v>7</v>
      </c>
      <c r="I180" s="9">
        <v>380</v>
      </c>
      <c r="J180" s="9" t="s">
        <v>7</v>
      </c>
      <c r="K180" s="11">
        <v>2300</v>
      </c>
      <c r="L180" s="9" t="s">
        <v>7</v>
      </c>
      <c r="M180" s="9">
        <v>4</v>
      </c>
      <c r="N180" s="23" t="s">
        <v>8</v>
      </c>
      <c r="O180" s="680">
        <v>24.471175877756473</v>
      </c>
      <c r="P180" s="662">
        <f>INDEX('Калькулятор 24v'!$L$77:$BF$77,MATCH(K180,'Калькулятор 24v'!$L$70:$BF$70,0))</f>
        <v>8879.3242200000022</v>
      </c>
      <c r="Q180" s="27">
        <v>91201.663777372247</v>
      </c>
      <c r="R180" s="27">
        <v>30054.587713230772</v>
      </c>
      <c r="S180" s="20">
        <f t="shared" si="31"/>
        <v>121256.25149060303</v>
      </c>
      <c r="T180" s="8" t="str">
        <f t="shared" si="32"/>
        <v>Wtherm</v>
      </c>
      <c r="U180" s="9" t="s">
        <v>7</v>
      </c>
      <c r="V180" s="25" t="s">
        <v>80</v>
      </c>
      <c r="W180" s="9" t="s">
        <v>7</v>
      </c>
      <c r="X180" s="9">
        <v>90</v>
      </c>
      <c r="Y180" s="9" t="s">
        <v>7</v>
      </c>
      <c r="Z180" s="9">
        <v>380</v>
      </c>
      <c r="AA180" s="9" t="s">
        <v>7</v>
      </c>
      <c r="AB180" s="11">
        <v>2300</v>
      </c>
      <c r="AC180" s="9" t="s">
        <v>7</v>
      </c>
      <c r="AD180" s="9">
        <v>4</v>
      </c>
      <c r="AE180" s="23" t="s">
        <v>8</v>
      </c>
      <c r="AF180" s="680">
        <v>25.154010011756473</v>
      </c>
      <c r="AG180" s="662">
        <f>INDEX('Калькулятор 24v'!$L$83:$BF$83,MATCH(AB180,'Калькулятор 24v'!$L$70:$BF$70,0))</f>
        <v>9193.1977799999986</v>
      </c>
      <c r="AH180" s="27">
        <v>92059.827964802505</v>
      </c>
      <c r="AI180" s="27">
        <v>30054.587713230772</v>
      </c>
      <c r="AJ180" s="20">
        <f t="shared" si="33"/>
        <v>122114.41567803329</v>
      </c>
      <c r="AK180" s="8" t="str">
        <f t="shared" si="34"/>
        <v>Wtherm</v>
      </c>
      <c r="AL180" s="9" t="s">
        <v>7</v>
      </c>
      <c r="AM180" s="25" t="s">
        <v>80</v>
      </c>
      <c r="AN180" s="9" t="s">
        <v>7</v>
      </c>
      <c r="AO180" s="9">
        <v>110</v>
      </c>
      <c r="AP180" s="9" t="s">
        <v>7</v>
      </c>
      <c r="AQ180" s="9">
        <v>380</v>
      </c>
      <c r="AR180" s="9" t="s">
        <v>7</v>
      </c>
      <c r="AS180" s="11">
        <v>2300</v>
      </c>
      <c r="AT180" s="9" t="s">
        <v>7</v>
      </c>
      <c r="AU180" s="9">
        <v>4</v>
      </c>
      <c r="AV180" s="23" t="s">
        <v>8</v>
      </c>
      <c r="AW180" s="680">
        <v>26.064455523756472</v>
      </c>
      <c r="AX180" s="662">
        <f>INDEX('Калькулятор 24v'!$L$89:$BF$89,MATCH(AS180,'Калькулятор 24v'!$L$70:$BF$70,0))</f>
        <v>11212.319964365059</v>
      </c>
      <c r="AY180" s="27">
        <v>93234.234381376184</v>
      </c>
      <c r="AZ180" s="27">
        <v>30054.587713230772</v>
      </c>
      <c r="BA180" s="20">
        <f t="shared" si="35"/>
        <v>123288.82209460696</v>
      </c>
      <c r="BB180" s="8" t="str">
        <f t="shared" si="36"/>
        <v>Wtherm</v>
      </c>
      <c r="BC180" s="9" t="s">
        <v>7</v>
      </c>
      <c r="BD180" s="25" t="s">
        <v>80</v>
      </c>
      <c r="BE180" s="9" t="s">
        <v>7</v>
      </c>
      <c r="BF180" s="9">
        <v>140</v>
      </c>
      <c r="BG180" s="9" t="s">
        <v>7</v>
      </c>
      <c r="BH180" s="9">
        <v>380</v>
      </c>
      <c r="BI180" s="9" t="s">
        <v>7</v>
      </c>
      <c r="BJ180" s="11">
        <v>2300</v>
      </c>
      <c r="BK180" s="9" t="s">
        <v>7</v>
      </c>
      <c r="BL180" s="9">
        <v>8</v>
      </c>
      <c r="BM180" s="24" t="s">
        <v>12</v>
      </c>
      <c r="BN180" s="680">
        <v>32.11516093702987</v>
      </c>
      <c r="BO180" s="662">
        <f>INDEX('Калькулятор 24v'!$L$95:$BF$95,MATCH(BJ180,'Калькулятор 24v'!$L$70:$BF$70,0))</f>
        <v>14443.2185742</v>
      </c>
      <c r="BP180" s="27">
        <v>115973.97219401289</v>
      </c>
      <c r="BQ180" s="27">
        <v>30054.587713230772</v>
      </c>
      <c r="BR180" s="20">
        <f t="shared" si="37"/>
        <v>146028.55990724367</v>
      </c>
      <c r="BS180" s="8" t="str">
        <f t="shared" si="38"/>
        <v>Wtherm</v>
      </c>
      <c r="BT180" s="9" t="s">
        <v>7</v>
      </c>
      <c r="BU180" s="25" t="s">
        <v>80</v>
      </c>
      <c r="BV180" s="9" t="s">
        <v>7</v>
      </c>
      <c r="BW180" s="9">
        <v>180</v>
      </c>
      <c r="BX180" s="9" t="s">
        <v>7</v>
      </c>
      <c r="BY180" s="9">
        <v>380</v>
      </c>
      <c r="BZ180" s="9" t="s">
        <v>7</v>
      </c>
      <c r="CA180" s="11">
        <v>2300</v>
      </c>
      <c r="CB180" s="9" t="s">
        <v>7</v>
      </c>
      <c r="CC180" s="9">
        <v>8</v>
      </c>
      <c r="CD180" s="24" t="s">
        <v>12</v>
      </c>
      <c r="CE180" s="680">
        <v>33.936051961029868</v>
      </c>
      <c r="CF180" s="662">
        <f>INDEX('Калькулятор 24v'!$L$107:$BF$107,MATCH(CA180,'Калькулятор 24v'!$L$70:$BF$70,0))</f>
        <v>16538.6077974</v>
      </c>
      <c r="CG180" s="27">
        <v>118337.87877716028</v>
      </c>
      <c r="CH180" s="27">
        <v>30054.587713230772</v>
      </c>
      <c r="CI180" s="20">
        <f t="shared" si="39"/>
        <v>148392.46649039106</v>
      </c>
    </row>
    <row r="181" spans="2:87" ht="16.5" thickBot="1" x14ac:dyDescent="0.3">
      <c r="B181" s="846"/>
      <c r="C181" s="8" t="str">
        <f t="shared" si="30"/>
        <v>Wtherm</v>
      </c>
      <c r="D181" s="9" t="s">
        <v>7</v>
      </c>
      <c r="E181" s="25" t="s">
        <v>80</v>
      </c>
      <c r="F181" s="9" t="s">
        <v>7</v>
      </c>
      <c r="G181" s="9">
        <v>75</v>
      </c>
      <c r="H181" s="9" t="s">
        <v>7</v>
      </c>
      <c r="I181" s="9">
        <v>380</v>
      </c>
      <c r="J181" s="9" t="s">
        <v>7</v>
      </c>
      <c r="K181" s="11">
        <v>2350</v>
      </c>
      <c r="L181" s="9" t="s">
        <v>7</v>
      </c>
      <c r="M181" s="9">
        <v>4</v>
      </c>
      <c r="N181" s="23" t="s">
        <v>8</v>
      </c>
      <c r="O181" s="680">
        <v>24.914274725353476</v>
      </c>
      <c r="P181" s="662">
        <f>INDEX('Калькулятор 24v'!$L$77:$BF$77,MATCH(K181,'Калькулятор 24v'!$L$70:$BF$70,0))</f>
        <v>9106.999200000002</v>
      </c>
      <c r="Q181" s="27">
        <v>92439.611677261535</v>
      </c>
      <c r="R181" s="27">
        <v>30637.836866692316</v>
      </c>
      <c r="S181" s="20">
        <f t="shared" si="31"/>
        <v>123077.44854395385</v>
      </c>
      <c r="T181" s="8" t="str">
        <f t="shared" si="32"/>
        <v>Wtherm</v>
      </c>
      <c r="U181" s="9" t="s">
        <v>7</v>
      </c>
      <c r="V181" s="25" t="s">
        <v>80</v>
      </c>
      <c r="W181" s="9" t="s">
        <v>7</v>
      </c>
      <c r="X181" s="9">
        <v>90</v>
      </c>
      <c r="Y181" s="9" t="s">
        <v>7</v>
      </c>
      <c r="Z181" s="9">
        <v>380</v>
      </c>
      <c r="AA181" s="9" t="s">
        <v>7</v>
      </c>
      <c r="AB181" s="11">
        <v>2350</v>
      </c>
      <c r="AC181" s="9" t="s">
        <v>7</v>
      </c>
      <c r="AD181" s="9">
        <v>4</v>
      </c>
      <c r="AE181" s="23" t="s">
        <v>8</v>
      </c>
      <c r="AF181" s="680">
        <v>25.606623059353474</v>
      </c>
      <c r="AG181" s="662">
        <f>INDEX('Калькулятор 24v'!$L$83:$BF$83,MATCH(AB181,'Калькулятор 24v'!$L$70:$BF$70,0))</f>
        <v>9428.9207999999999</v>
      </c>
      <c r="AH181" s="27">
        <v>93309.703930054297</v>
      </c>
      <c r="AI181" s="27">
        <v>30637.836866692316</v>
      </c>
      <c r="AJ181" s="20">
        <f t="shared" si="33"/>
        <v>123947.54079674662</v>
      </c>
      <c r="AK181" s="8" t="str">
        <f t="shared" si="34"/>
        <v>Wtherm</v>
      </c>
      <c r="AL181" s="9" t="s">
        <v>7</v>
      </c>
      <c r="AM181" s="25" t="s">
        <v>80</v>
      </c>
      <c r="AN181" s="9" t="s">
        <v>7</v>
      </c>
      <c r="AO181" s="9">
        <v>110</v>
      </c>
      <c r="AP181" s="9" t="s">
        <v>7</v>
      </c>
      <c r="AQ181" s="9">
        <v>380</v>
      </c>
      <c r="AR181" s="9" t="s">
        <v>7</v>
      </c>
      <c r="AS181" s="11">
        <v>2350</v>
      </c>
      <c r="AT181" s="9" t="s">
        <v>7</v>
      </c>
      <c r="AU181" s="9">
        <v>4</v>
      </c>
      <c r="AV181" s="23" t="s">
        <v>8</v>
      </c>
      <c r="AW181" s="680">
        <v>26.529754171353474</v>
      </c>
      <c r="AX181" s="662">
        <f>INDEX('Калькулятор 24v'!$L$89:$BF$89,MATCH(AS181,'Калькулятор 24v'!$L$70:$BF$70,0))</f>
        <v>11499.815348066726</v>
      </c>
      <c r="AY181" s="27">
        <v>94500.014433777978</v>
      </c>
      <c r="AZ181" s="27">
        <v>30637.836866692316</v>
      </c>
      <c r="BA181" s="20">
        <f t="shared" si="35"/>
        <v>125137.8513004703</v>
      </c>
      <c r="BB181" s="8" t="str">
        <f t="shared" si="36"/>
        <v>Wtherm</v>
      </c>
      <c r="BC181" s="9" t="s">
        <v>7</v>
      </c>
      <c r="BD181" s="25" t="s">
        <v>80</v>
      </c>
      <c r="BE181" s="9" t="s">
        <v>7</v>
      </c>
      <c r="BF181" s="9">
        <v>140</v>
      </c>
      <c r="BG181" s="9" t="s">
        <v>7</v>
      </c>
      <c r="BH181" s="9">
        <v>380</v>
      </c>
      <c r="BI181" s="9" t="s">
        <v>7</v>
      </c>
      <c r="BJ181" s="11">
        <v>2350</v>
      </c>
      <c r="BK181" s="9" t="s">
        <v>7</v>
      </c>
      <c r="BL181" s="9">
        <v>8</v>
      </c>
      <c r="BM181" s="24" t="s">
        <v>12</v>
      </c>
      <c r="BN181" s="680">
        <v>32.711228331777725</v>
      </c>
      <c r="BO181" s="662">
        <f>INDEX('Калькулятор 24v'!$L$95:$BF$95,MATCH(BJ181,'Калькулятор 24v'!$L$70:$BF$70,0))</f>
        <v>14813.557511999999</v>
      </c>
      <c r="BP181" s="27">
        <v>117761.78725293319</v>
      </c>
      <c r="BQ181" s="27">
        <v>30637.836866692316</v>
      </c>
      <c r="BR181" s="20">
        <f t="shared" si="37"/>
        <v>148399.62411962551</v>
      </c>
      <c r="BS181" s="8" t="str">
        <f t="shared" si="38"/>
        <v>Wtherm</v>
      </c>
      <c r="BT181" s="9" t="s">
        <v>7</v>
      </c>
      <c r="BU181" s="25" t="s">
        <v>80</v>
      </c>
      <c r="BV181" s="9" t="s">
        <v>7</v>
      </c>
      <c r="BW181" s="9">
        <v>180</v>
      </c>
      <c r="BX181" s="9" t="s">
        <v>7</v>
      </c>
      <c r="BY181" s="9">
        <v>380</v>
      </c>
      <c r="BZ181" s="9" t="s">
        <v>7</v>
      </c>
      <c r="CA181" s="11">
        <v>2350</v>
      </c>
      <c r="CB181" s="9" t="s">
        <v>7</v>
      </c>
      <c r="CC181" s="9">
        <v>8</v>
      </c>
      <c r="CD181" s="24" t="s">
        <v>12</v>
      </c>
      <c r="CE181" s="680">
        <v>34.557490555777719</v>
      </c>
      <c r="CF181" s="662">
        <f>INDEX('Калькулятор 24v'!$L$107:$BF$107,MATCH(CA181,'Калькулятор 24v'!$L$70:$BF$70,0))</f>
        <v>16962.674664000002</v>
      </c>
      <c r="CG181" s="27">
        <v>120157.50201038054</v>
      </c>
      <c r="CH181" s="27">
        <v>30637.836866692316</v>
      </c>
      <c r="CI181" s="20">
        <f t="shared" si="39"/>
        <v>150795.33887707285</v>
      </c>
    </row>
    <row r="182" spans="2:87" ht="16.5" thickBot="1" x14ac:dyDescent="0.3">
      <c r="B182" s="846"/>
      <c r="C182" s="8" t="str">
        <f t="shared" si="30"/>
        <v>Wtherm</v>
      </c>
      <c r="D182" s="9" t="s">
        <v>7</v>
      </c>
      <c r="E182" s="25" t="s">
        <v>80</v>
      </c>
      <c r="F182" s="9" t="s">
        <v>7</v>
      </c>
      <c r="G182" s="9">
        <v>75</v>
      </c>
      <c r="H182" s="9" t="s">
        <v>7</v>
      </c>
      <c r="I182" s="9">
        <v>380</v>
      </c>
      <c r="J182" s="9" t="s">
        <v>7</v>
      </c>
      <c r="K182" s="11">
        <v>2400</v>
      </c>
      <c r="L182" s="9" t="s">
        <v>7</v>
      </c>
      <c r="M182" s="9">
        <v>4</v>
      </c>
      <c r="N182" s="23" t="s">
        <v>8</v>
      </c>
      <c r="O182" s="680">
        <v>25.357373572950479</v>
      </c>
      <c r="P182" s="662">
        <f>INDEX('Калькулятор 24v'!$L$77:$BF$77,MATCH(K182,'Калькулятор 24v'!$L$70:$BF$70,0))</f>
        <v>9334.6741800000018</v>
      </c>
      <c r="Q182" s="27">
        <v>93359.300349804427</v>
      </c>
      <c r="R182" s="27">
        <v>31221.086020153849</v>
      </c>
      <c r="S182" s="20">
        <f t="shared" si="31"/>
        <v>124580.38636995827</v>
      </c>
      <c r="T182" s="8" t="str">
        <f t="shared" si="32"/>
        <v>Wtherm</v>
      </c>
      <c r="U182" s="9" t="s">
        <v>7</v>
      </c>
      <c r="V182" s="25" t="s">
        <v>80</v>
      </c>
      <c r="W182" s="9" t="s">
        <v>7</v>
      </c>
      <c r="X182" s="9">
        <v>90</v>
      </c>
      <c r="Y182" s="9" t="s">
        <v>7</v>
      </c>
      <c r="Z182" s="9">
        <v>380</v>
      </c>
      <c r="AA182" s="9" t="s">
        <v>7</v>
      </c>
      <c r="AB182" s="11">
        <v>2400</v>
      </c>
      <c r="AC182" s="9" t="s">
        <v>7</v>
      </c>
      <c r="AD182" s="9">
        <v>4</v>
      </c>
      <c r="AE182" s="23" t="s">
        <v>8</v>
      </c>
      <c r="AF182" s="680">
        <v>26.059236106950479</v>
      </c>
      <c r="AG182" s="662">
        <f>INDEX('Калькулятор 24v'!$L$83:$BF$83,MATCH(AB182,'Калькулятор 24v'!$L$70:$BF$70,0))</f>
        <v>9664.6438199999993</v>
      </c>
      <c r="AH182" s="27">
        <v>94241.320667959691</v>
      </c>
      <c r="AI182" s="27">
        <v>31221.086020153849</v>
      </c>
      <c r="AJ182" s="20">
        <f t="shared" si="33"/>
        <v>125462.40668811354</v>
      </c>
      <c r="AK182" s="8" t="str">
        <f t="shared" si="34"/>
        <v>Wtherm</v>
      </c>
      <c r="AL182" s="9" t="s">
        <v>7</v>
      </c>
      <c r="AM182" s="25" t="s">
        <v>80</v>
      </c>
      <c r="AN182" s="9" t="s">
        <v>7</v>
      </c>
      <c r="AO182" s="9">
        <v>110</v>
      </c>
      <c r="AP182" s="9" t="s">
        <v>7</v>
      </c>
      <c r="AQ182" s="9">
        <v>380</v>
      </c>
      <c r="AR182" s="9" t="s">
        <v>7</v>
      </c>
      <c r="AS182" s="11">
        <v>2400</v>
      </c>
      <c r="AT182" s="9" t="s">
        <v>7</v>
      </c>
      <c r="AU182" s="9">
        <v>4</v>
      </c>
      <c r="AV182" s="23" t="s">
        <v>8</v>
      </c>
      <c r="AW182" s="680">
        <v>26.995052818950484</v>
      </c>
      <c r="AX182" s="662">
        <f>INDEX('Калькулятор 24v'!$L$89:$BF$89,MATCH(AS182,'Калькулятор 24v'!$L$70:$BF$70,0))</f>
        <v>11787.310731768393</v>
      </c>
      <c r="AY182" s="27">
        <v>95447.535258833377</v>
      </c>
      <c r="AZ182" s="27">
        <v>31221.086020153849</v>
      </c>
      <c r="BA182" s="20">
        <f t="shared" si="35"/>
        <v>126668.62127898722</v>
      </c>
      <c r="BB182" s="8" t="str">
        <f t="shared" si="36"/>
        <v>Wtherm</v>
      </c>
      <c r="BC182" s="9" t="s">
        <v>7</v>
      </c>
      <c r="BD182" s="25" t="s">
        <v>80</v>
      </c>
      <c r="BE182" s="9" t="s">
        <v>7</v>
      </c>
      <c r="BF182" s="9">
        <v>140</v>
      </c>
      <c r="BG182" s="9" t="s">
        <v>7</v>
      </c>
      <c r="BH182" s="9">
        <v>380</v>
      </c>
      <c r="BI182" s="9" t="s">
        <v>7</v>
      </c>
      <c r="BJ182" s="11">
        <v>2400</v>
      </c>
      <c r="BK182" s="9" t="s">
        <v>7</v>
      </c>
      <c r="BL182" s="9">
        <v>8</v>
      </c>
      <c r="BM182" s="24" t="s">
        <v>12</v>
      </c>
      <c r="BN182" s="680">
        <v>33.307295726525574</v>
      </c>
      <c r="BO182" s="662">
        <f>INDEX('Калькулятор 24v'!$L$95:$BF$95,MATCH(BJ182,'Калькулятор 24v'!$L$70:$BF$70,0))</f>
        <v>15183.896449799999</v>
      </c>
      <c r="BP182" s="27">
        <v>119231.34308450708</v>
      </c>
      <c r="BQ182" s="27">
        <v>31221.086020153849</v>
      </c>
      <c r="BR182" s="20">
        <f t="shared" si="37"/>
        <v>150452.42910466093</v>
      </c>
      <c r="BS182" s="8" t="str">
        <f t="shared" si="38"/>
        <v>Wtherm</v>
      </c>
      <c r="BT182" s="9" t="s">
        <v>7</v>
      </c>
      <c r="BU182" s="25" t="s">
        <v>80</v>
      </c>
      <c r="BV182" s="9" t="s">
        <v>7</v>
      </c>
      <c r="BW182" s="9">
        <v>180</v>
      </c>
      <c r="BX182" s="9" t="s">
        <v>7</v>
      </c>
      <c r="BY182" s="9">
        <v>380</v>
      </c>
      <c r="BZ182" s="9" t="s">
        <v>7</v>
      </c>
      <c r="CA182" s="11">
        <v>2400</v>
      </c>
      <c r="CB182" s="9" t="s">
        <v>7</v>
      </c>
      <c r="CC182" s="9">
        <v>8</v>
      </c>
      <c r="CD182" s="24" t="s">
        <v>12</v>
      </c>
      <c r="CE182" s="680">
        <v>35.178929150525576</v>
      </c>
      <c r="CF182" s="662">
        <f>INDEX('Калькулятор 24v'!$L$107:$BF$107,MATCH(CA182,'Калькулятор 24v'!$L$70:$BF$70,0))</f>
        <v>17386.7415306</v>
      </c>
      <c r="CG182" s="27">
        <v>121658.86601625444</v>
      </c>
      <c r="CH182" s="27">
        <v>31221.086020153849</v>
      </c>
      <c r="CI182" s="20">
        <f t="shared" si="39"/>
        <v>152879.9520364083</v>
      </c>
    </row>
    <row r="183" spans="2:87" ht="16.5" thickBot="1" x14ac:dyDescent="0.3">
      <c r="B183" s="846"/>
      <c r="C183" s="8" t="str">
        <f t="shared" si="30"/>
        <v>Wtherm</v>
      </c>
      <c r="D183" s="9" t="s">
        <v>7</v>
      </c>
      <c r="E183" s="25" t="s">
        <v>80</v>
      </c>
      <c r="F183" s="9" t="s">
        <v>7</v>
      </c>
      <c r="G183" s="9">
        <v>75</v>
      </c>
      <c r="H183" s="9" t="s">
        <v>7</v>
      </c>
      <c r="I183" s="9">
        <v>380</v>
      </c>
      <c r="J183" s="9" t="s">
        <v>7</v>
      </c>
      <c r="K183" s="11">
        <v>2450</v>
      </c>
      <c r="L183" s="9" t="s">
        <v>7</v>
      </c>
      <c r="M183" s="9">
        <v>4</v>
      </c>
      <c r="N183" s="23" t="s">
        <v>8</v>
      </c>
      <c r="O183" s="680">
        <v>25.800472420547482</v>
      </c>
      <c r="P183" s="662">
        <f>INDEX('Калькулятор 24v'!$L$77:$BF$77,MATCH(K183,'Калькулятор 24v'!$L$70:$BF$70,0))</f>
        <v>9562.3491600000016</v>
      </c>
      <c r="Q183" s="27">
        <v>94594.357642550895</v>
      </c>
      <c r="R183" s="27">
        <v>31804.335173615393</v>
      </c>
      <c r="S183" s="20">
        <f t="shared" si="31"/>
        <v>126398.69281616629</v>
      </c>
      <c r="T183" s="8" t="str">
        <f t="shared" si="32"/>
        <v>Wtherm</v>
      </c>
      <c r="U183" s="9" t="s">
        <v>7</v>
      </c>
      <c r="V183" s="25" t="s">
        <v>80</v>
      </c>
      <c r="W183" s="9" t="s">
        <v>7</v>
      </c>
      <c r="X183" s="9">
        <v>90</v>
      </c>
      <c r="Y183" s="9" t="s">
        <v>7</v>
      </c>
      <c r="Z183" s="9">
        <v>380</v>
      </c>
      <c r="AA183" s="9" t="s">
        <v>7</v>
      </c>
      <c r="AB183" s="11">
        <v>2450</v>
      </c>
      <c r="AC183" s="9" t="s">
        <v>7</v>
      </c>
      <c r="AD183" s="9">
        <v>4</v>
      </c>
      <c r="AE183" s="23" t="s">
        <v>8</v>
      </c>
      <c r="AF183" s="680">
        <v>26.511849154547487</v>
      </c>
      <c r="AG183" s="662">
        <f>INDEX('Калькулятор 24v'!$L$83:$BF$83,MATCH(AB183,'Калькулятор 24v'!$L$70:$BF$70,0))</f>
        <v>9900.3668400000006</v>
      </c>
      <c r="AH183" s="27">
        <v>95488.306026068662</v>
      </c>
      <c r="AI183" s="27">
        <v>31804.335173615393</v>
      </c>
      <c r="AJ183" s="20">
        <f t="shared" si="33"/>
        <v>127292.64119968406</v>
      </c>
      <c r="AK183" s="8" t="str">
        <f t="shared" si="34"/>
        <v>Wtherm</v>
      </c>
      <c r="AL183" s="9" t="s">
        <v>7</v>
      </c>
      <c r="AM183" s="25" t="s">
        <v>80</v>
      </c>
      <c r="AN183" s="9" t="s">
        <v>7</v>
      </c>
      <c r="AO183" s="9">
        <v>110</v>
      </c>
      <c r="AP183" s="9" t="s">
        <v>7</v>
      </c>
      <c r="AQ183" s="9">
        <v>380</v>
      </c>
      <c r="AR183" s="9" t="s">
        <v>7</v>
      </c>
      <c r="AS183" s="11">
        <v>2450</v>
      </c>
      <c r="AT183" s="9" t="s">
        <v>7</v>
      </c>
      <c r="AU183" s="9">
        <v>4</v>
      </c>
      <c r="AV183" s="23" t="s">
        <v>8</v>
      </c>
      <c r="AW183" s="680">
        <v>27.460351466547486</v>
      </c>
      <c r="AX183" s="662">
        <f>INDEX('Калькулятор 24v'!$L$89:$BF$89,MATCH(AS183,'Калькулятор 24v'!$L$70:$BF$70,0))</f>
        <v>12074.806115470064</v>
      </c>
      <c r="AY183" s="27">
        <v>96710.424704092351</v>
      </c>
      <c r="AZ183" s="27">
        <v>31804.335173615393</v>
      </c>
      <c r="BA183" s="20">
        <f t="shared" si="35"/>
        <v>128514.75987770775</v>
      </c>
      <c r="BB183" s="8" t="str">
        <f t="shared" si="36"/>
        <v>Wtherm</v>
      </c>
      <c r="BC183" s="9" t="s">
        <v>7</v>
      </c>
      <c r="BD183" s="25" t="s">
        <v>80</v>
      </c>
      <c r="BE183" s="9" t="s">
        <v>7</v>
      </c>
      <c r="BF183" s="9">
        <v>140</v>
      </c>
      <c r="BG183" s="9" t="s">
        <v>7</v>
      </c>
      <c r="BH183" s="9">
        <v>380</v>
      </c>
      <c r="BI183" s="9" t="s">
        <v>7</v>
      </c>
      <c r="BJ183" s="11">
        <v>2450</v>
      </c>
      <c r="BK183" s="9" t="s">
        <v>7</v>
      </c>
      <c r="BL183" s="9">
        <v>8</v>
      </c>
      <c r="BM183" s="24" t="s">
        <v>12</v>
      </c>
      <c r="BN183" s="680">
        <v>33.903363121273436</v>
      </c>
      <c r="BO183" s="662">
        <f>INDEX('Калькулятор 24v'!$L$95:$BF$95,MATCH(BJ183,'Калькулятор 24v'!$L$70:$BF$70,0))</f>
        <v>15554.235387600002</v>
      </c>
      <c r="BP183" s="27">
        <v>121016.26753628452</v>
      </c>
      <c r="BQ183" s="27">
        <v>31804.335173615393</v>
      </c>
      <c r="BR183" s="20">
        <f t="shared" si="37"/>
        <v>152820.60270989992</v>
      </c>
      <c r="BS183" s="8" t="str">
        <f t="shared" si="38"/>
        <v>Wtherm</v>
      </c>
      <c r="BT183" s="9" t="s">
        <v>7</v>
      </c>
      <c r="BU183" s="25" t="s">
        <v>80</v>
      </c>
      <c r="BV183" s="9" t="s">
        <v>7</v>
      </c>
      <c r="BW183" s="9">
        <v>180</v>
      </c>
      <c r="BX183" s="9" t="s">
        <v>7</v>
      </c>
      <c r="BY183" s="9">
        <v>380</v>
      </c>
      <c r="BZ183" s="9" t="s">
        <v>7</v>
      </c>
      <c r="CA183" s="11">
        <v>2450</v>
      </c>
      <c r="CB183" s="9" t="s">
        <v>7</v>
      </c>
      <c r="CC183" s="9">
        <v>8</v>
      </c>
      <c r="CD183" s="24" t="s">
        <v>12</v>
      </c>
      <c r="CE183" s="680">
        <v>35.800367745273434</v>
      </c>
      <c r="CF183" s="662">
        <f>INDEX('Калькулятор 24v'!$L$107:$BF$107,MATCH(CA183,'Калькулятор 24v'!$L$70:$BF$70,0))</f>
        <v>17810.808397200002</v>
      </c>
      <c r="CG183" s="27">
        <v>123475.59864233188</v>
      </c>
      <c r="CH183" s="27">
        <v>31804.335173615393</v>
      </c>
      <c r="CI183" s="20">
        <f t="shared" si="39"/>
        <v>155279.93381594727</v>
      </c>
    </row>
    <row r="184" spans="2:87" ht="16.5" thickBot="1" x14ac:dyDescent="0.3">
      <c r="B184" s="846"/>
      <c r="C184" s="8" t="str">
        <f t="shared" si="30"/>
        <v>Wtherm</v>
      </c>
      <c r="D184" s="9" t="s">
        <v>7</v>
      </c>
      <c r="E184" s="25" t="s">
        <v>80</v>
      </c>
      <c r="F184" s="9" t="s">
        <v>7</v>
      </c>
      <c r="G184" s="9">
        <v>75</v>
      </c>
      <c r="H184" s="9" t="s">
        <v>7</v>
      </c>
      <c r="I184" s="9">
        <v>380</v>
      </c>
      <c r="J184" s="9" t="s">
        <v>7</v>
      </c>
      <c r="K184" s="11">
        <v>2500</v>
      </c>
      <c r="L184" s="9" t="s">
        <v>7</v>
      </c>
      <c r="M184" s="9">
        <v>4</v>
      </c>
      <c r="N184" s="23" t="s">
        <v>8</v>
      </c>
      <c r="O184" s="680">
        <v>26.274679268144489</v>
      </c>
      <c r="P184" s="662">
        <f>INDEX('Калькулятор 24v'!$L$77:$BF$77,MATCH(K184,'Калькулятор 24v'!$L$70:$BF$70,0))</f>
        <v>9790.0241400000014</v>
      </c>
      <c r="Q184" s="27">
        <v>95840.34039529736</v>
      </c>
      <c r="R184" s="27">
        <v>32617.584327076922</v>
      </c>
      <c r="S184" s="20">
        <f t="shared" si="31"/>
        <v>128457.92472237429</v>
      </c>
      <c r="T184" s="8" t="str">
        <f t="shared" si="32"/>
        <v>Wtherm</v>
      </c>
      <c r="U184" s="9" t="s">
        <v>7</v>
      </c>
      <c r="V184" s="25" t="s">
        <v>80</v>
      </c>
      <c r="W184" s="9" t="s">
        <v>7</v>
      </c>
      <c r="X184" s="9">
        <v>90</v>
      </c>
      <c r="Y184" s="9" t="s">
        <v>7</v>
      </c>
      <c r="Z184" s="9">
        <v>380</v>
      </c>
      <c r="AA184" s="9" t="s">
        <v>7</v>
      </c>
      <c r="AB184" s="11">
        <v>2500</v>
      </c>
      <c r="AC184" s="9" t="s">
        <v>7</v>
      </c>
      <c r="AD184" s="9">
        <v>4</v>
      </c>
      <c r="AE184" s="23" t="s">
        <v>8</v>
      </c>
      <c r="AF184" s="680">
        <v>26.995570202144492</v>
      </c>
      <c r="AG184" s="662">
        <f>INDEX('Калькулятор 24v'!$L$83:$BF$83,MATCH(AB184,'Калькулятор 24v'!$L$70:$BF$70,0))</f>
        <v>10136.08986</v>
      </c>
      <c r="AH184" s="27">
        <v>96746.577024177619</v>
      </c>
      <c r="AI184" s="27">
        <v>32617.584327076922</v>
      </c>
      <c r="AJ184" s="20">
        <f t="shared" si="33"/>
        <v>129364.16135125454</v>
      </c>
      <c r="AK184" s="8" t="str">
        <f t="shared" si="34"/>
        <v>Wtherm</v>
      </c>
      <c r="AL184" s="9" t="s">
        <v>7</v>
      </c>
      <c r="AM184" s="25" t="s">
        <v>80</v>
      </c>
      <c r="AN184" s="9" t="s">
        <v>7</v>
      </c>
      <c r="AO184" s="9">
        <v>110</v>
      </c>
      <c r="AP184" s="9" t="s">
        <v>7</v>
      </c>
      <c r="AQ184" s="9">
        <v>380</v>
      </c>
      <c r="AR184" s="9" t="s">
        <v>7</v>
      </c>
      <c r="AS184" s="11">
        <v>2500</v>
      </c>
      <c r="AT184" s="9" t="s">
        <v>7</v>
      </c>
      <c r="AU184" s="9">
        <v>4</v>
      </c>
      <c r="AV184" s="23" t="s">
        <v>8</v>
      </c>
      <c r="AW184" s="680">
        <v>27.956758114144488</v>
      </c>
      <c r="AX184" s="662">
        <f>INDEX('Калькулятор 24v'!$L$89:$BF$89,MATCH(AS184,'Калькулятор 24v'!$L$70:$BF$70,0))</f>
        <v>12362.301499171732</v>
      </c>
      <c r="AY184" s="27">
        <v>97985.080029351317</v>
      </c>
      <c r="AZ184" s="27">
        <v>32617.584327076922</v>
      </c>
      <c r="BA184" s="20">
        <f t="shared" si="35"/>
        <v>130602.66435642824</v>
      </c>
      <c r="BB184" s="8" t="str">
        <f t="shared" si="36"/>
        <v>Wtherm</v>
      </c>
      <c r="BC184" s="9" t="s">
        <v>7</v>
      </c>
      <c r="BD184" s="25" t="s">
        <v>80</v>
      </c>
      <c r="BE184" s="9" t="s">
        <v>7</v>
      </c>
      <c r="BF184" s="9">
        <v>140</v>
      </c>
      <c r="BG184" s="9" t="s">
        <v>7</v>
      </c>
      <c r="BH184" s="9">
        <v>380</v>
      </c>
      <c r="BI184" s="9" t="s">
        <v>7</v>
      </c>
      <c r="BJ184" s="11">
        <v>2500</v>
      </c>
      <c r="BK184" s="9" t="s">
        <v>7</v>
      </c>
      <c r="BL184" s="9">
        <v>8</v>
      </c>
      <c r="BM184" s="24" t="s">
        <v>12</v>
      </c>
      <c r="BN184" s="680">
        <v>34.530538516021281</v>
      </c>
      <c r="BO184" s="662">
        <f>INDEX('Калькулятор 24v'!$L$95:$BF$95,MATCH(BJ184,'Калькулятор 24v'!$L$70:$BF$70,0))</f>
        <v>15924.574325399999</v>
      </c>
      <c r="BP184" s="27">
        <v>122813.67822806197</v>
      </c>
      <c r="BQ184" s="27">
        <v>32617.584327076922</v>
      </c>
      <c r="BR184" s="20">
        <f t="shared" si="37"/>
        <v>155431.26255513888</v>
      </c>
      <c r="BS184" s="8" t="str">
        <f t="shared" si="38"/>
        <v>Wtherm</v>
      </c>
      <c r="BT184" s="9" t="s">
        <v>7</v>
      </c>
      <c r="BU184" s="25" t="s">
        <v>80</v>
      </c>
      <c r="BV184" s="9" t="s">
        <v>7</v>
      </c>
      <c r="BW184" s="9">
        <v>180</v>
      </c>
      <c r="BX184" s="9" t="s">
        <v>7</v>
      </c>
      <c r="BY184" s="9">
        <v>380</v>
      </c>
      <c r="BZ184" s="9" t="s">
        <v>7</v>
      </c>
      <c r="CA184" s="11">
        <v>2500</v>
      </c>
      <c r="CB184" s="9" t="s">
        <v>7</v>
      </c>
      <c r="CC184" s="9">
        <v>8</v>
      </c>
      <c r="CD184" s="24" t="s">
        <v>12</v>
      </c>
      <c r="CE184" s="680">
        <v>36.452914340021294</v>
      </c>
      <c r="CF184" s="662">
        <f>INDEX('Калькулятор 24v'!$L$107:$BF$107,MATCH(CA184,'Калькулятор 24v'!$L$70:$BF$70,0))</f>
        <v>18234.875263800001</v>
      </c>
      <c r="CG184" s="27">
        <v>125305.77798840933</v>
      </c>
      <c r="CH184" s="27">
        <v>32617.584327076922</v>
      </c>
      <c r="CI184" s="20">
        <f t="shared" si="39"/>
        <v>157923.36231548624</v>
      </c>
    </row>
    <row r="185" spans="2:87" ht="16.5" thickBot="1" x14ac:dyDescent="0.3">
      <c r="B185" s="846"/>
      <c r="C185" s="8" t="str">
        <f t="shared" si="30"/>
        <v>Wtherm</v>
      </c>
      <c r="D185" s="9" t="s">
        <v>7</v>
      </c>
      <c r="E185" s="25" t="s">
        <v>80</v>
      </c>
      <c r="F185" s="9" t="s">
        <v>7</v>
      </c>
      <c r="G185" s="9">
        <v>75</v>
      </c>
      <c r="H185" s="9" t="s">
        <v>7</v>
      </c>
      <c r="I185" s="9">
        <v>380</v>
      </c>
      <c r="J185" s="9" t="s">
        <v>7</v>
      </c>
      <c r="K185" s="11">
        <v>2550</v>
      </c>
      <c r="L185" s="9" t="s">
        <v>7</v>
      </c>
      <c r="M185" s="9">
        <v>4</v>
      </c>
      <c r="N185" s="23" t="s">
        <v>8</v>
      </c>
      <c r="O185" s="680">
        <v>27.019778115741495</v>
      </c>
      <c r="P185" s="662">
        <f>INDEX('Калькулятор 24v'!$L$77:$BF$77,MATCH(K185,'Калькулятор 24v'!$L$70:$BF$70,0))</f>
        <v>10017.699120000003</v>
      </c>
      <c r="Q185" s="27">
        <v>97075.397688043828</v>
      </c>
      <c r="R185" s="27">
        <v>33200.833480538466</v>
      </c>
      <c r="S185" s="20">
        <f t="shared" si="31"/>
        <v>130276.23116858229</v>
      </c>
      <c r="T185" s="8" t="str">
        <f t="shared" si="32"/>
        <v>Wtherm</v>
      </c>
      <c r="U185" s="9" t="s">
        <v>7</v>
      </c>
      <c r="V185" s="25" t="s">
        <v>80</v>
      </c>
      <c r="W185" s="9" t="s">
        <v>7</v>
      </c>
      <c r="X185" s="9">
        <v>90</v>
      </c>
      <c r="Y185" s="9" t="s">
        <v>7</v>
      </c>
      <c r="Z185" s="9">
        <v>380</v>
      </c>
      <c r="AA185" s="9" t="s">
        <v>7</v>
      </c>
      <c r="AB185" s="11">
        <v>2550</v>
      </c>
      <c r="AC185" s="9" t="s">
        <v>7</v>
      </c>
      <c r="AD185" s="9">
        <v>4</v>
      </c>
      <c r="AE185" s="23" t="s">
        <v>8</v>
      </c>
      <c r="AF185" s="680">
        <v>27.750183249741497</v>
      </c>
      <c r="AG185" s="662">
        <f>INDEX('Калькулятор 24v'!$L$83:$BF$83,MATCH(AB185,'Калькулятор 24v'!$L$70:$BF$70,0))</f>
        <v>10371.812880000001</v>
      </c>
      <c r="AH185" s="27">
        <v>97993.562382286589</v>
      </c>
      <c r="AI185" s="27">
        <v>33200.833480538466</v>
      </c>
      <c r="AJ185" s="20">
        <f t="shared" si="33"/>
        <v>131194.39586282504</v>
      </c>
      <c r="AK185" s="8" t="str">
        <f t="shared" si="34"/>
        <v>Wtherm</v>
      </c>
      <c r="AL185" s="9" t="s">
        <v>7</v>
      </c>
      <c r="AM185" s="25" t="s">
        <v>80</v>
      </c>
      <c r="AN185" s="9" t="s">
        <v>7</v>
      </c>
      <c r="AO185" s="9">
        <v>110</v>
      </c>
      <c r="AP185" s="9" t="s">
        <v>7</v>
      </c>
      <c r="AQ185" s="9">
        <v>380</v>
      </c>
      <c r="AR185" s="9" t="s">
        <v>7</v>
      </c>
      <c r="AS185" s="11">
        <v>2550</v>
      </c>
      <c r="AT185" s="9" t="s">
        <v>7</v>
      </c>
      <c r="AU185" s="9">
        <v>4</v>
      </c>
      <c r="AV185" s="23" t="s">
        <v>8</v>
      </c>
      <c r="AW185" s="680">
        <v>28.724056761741494</v>
      </c>
      <c r="AX185" s="662">
        <f>INDEX('Калькулятор 24v'!$L$89:$BF$89,MATCH(AS185,'Калькулятор 24v'!$L$70:$BF$70,0))</f>
        <v>12649.796882873401</v>
      </c>
      <c r="AY185" s="27">
        <v>99247.969474610261</v>
      </c>
      <c r="AZ185" s="27">
        <v>33200.833480538466</v>
      </c>
      <c r="BA185" s="20">
        <f t="shared" si="35"/>
        <v>132448.80295514874</v>
      </c>
      <c r="BB185" s="8" t="str">
        <f t="shared" si="36"/>
        <v>Wtherm</v>
      </c>
      <c r="BC185" s="9" t="s">
        <v>7</v>
      </c>
      <c r="BD185" s="25" t="s">
        <v>80</v>
      </c>
      <c r="BE185" s="9" t="s">
        <v>7</v>
      </c>
      <c r="BF185" s="9">
        <v>140</v>
      </c>
      <c r="BG185" s="9" t="s">
        <v>7</v>
      </c>
      <c r="BH185" s="9">
        <v>380</v>
      </c>
      <c r="BI185" s="9" t="s">
        <v>7</v>
      </c>
      <c r="BJ185" s="11">
        <v>2550</v>
      </c>
      <c r="BK185" s="9" t="s">
        <v>7</v>
      </c>
      <c r="BL185" s="9">
        <v>8</v>
      </c>
      <c r="BM185" s="24" t="s">
        <v>12</v>
      </c>
      <c r="BN185" s="680">
        <v>35.428605910769143</v>
      </c>
      <c r="BO185" s="662">
        <f>INDEX('Калькулятор 24v'!$L$95:$BF$95,MATCH(BJ185,'Калькулятор 24v'!$L$70:$BF$70,0))</f>
        <v>16294.913263200002</v>
      </c>
      <c r="BP185" s="27">
        <v>124598.60267983942</v>
      </c>
      <c r="BQ185" s="27">
        <v>33200.833480538466</v>
      </c>
      <c r="BR185" s="20">
        <f t="shared" si="37"/>
        <v>157799.43616037787</v>
      </c>
      <c r="BS185" s="8" t="str">
        <f t="shared" si="38"/>
        <v>Wtherm</v>
      </c>
      <c r="BT185" s="9" t="s">
        <v>7</v>
      </c>
      <c r="BU185" s="25" t="s">
        <v>80</v>
      </c>
      <c r="BV185" s="9" t="s">
        <v>7</v>
      </c>
      <c r="BW185" s="9">
        <v>180</v>
      </c>
      <c r="BX185" s="9" t="s">
        <v>7</v>
      </c>
      <c r="BY185" s="9">
        <v>380</v>
      </c>
      <c r="BZ185" s="9" t="s">
        <v>7</v>
      </c>
      <c r="CA185" s="11">
        <v>2550</v>
      </c>
      <c r="CB185" s="9" t="s">
        <v>7</v>
      </c>
      <c r="CC185" s="9">
        <v>8</v>
      </c>
      <c r="CD185" s="24" t="s">
        <v>12</v>
      </c>
      <c r="CE185" s="680">
        <v>37.376352934769145</v>
      </c>
      <c r="CF185" s="662">
        <f>INDEX('Калькулятор 24v'!$L$107:$BF$107,MATCH(CA185,'Калькулятор 24v'!$L$70:$BF$70,0))</f>
        <v>18658.942130400002</v>
      </c>
      <c r="CG185" s="27">
        <v>127122.51061448679</v>
      </c>
      <c r="CH185" s="27">
        <v>33200.833480538466</v>
      </c>
      <c r="CI185" s="20">
        <f t="shared" si="39"/>
        <v>160323.34409502527</v>
      </c>
    </row>
    <row r="186" spans="2:87" ht="16.5" thickBot="1" x14ac:dyDescent="0.3">
      <c r="B186" s="846"/>
      <c r="C186" s="8" t="str">
        <f t="shared" si="30"/>
        <v>Wtherm</v>
      </c>
      <c r="D186" s="12" t="s">
        <v>7</v>
      </c>
      <c r="E186" s="25" t="s">
        <v>80</v>
      </c>
      <c r="F186" s="12" t="s">
        <v>7</v>
      </c>
      <c r="G186" s="9">
        <v>75</v>
      </c>
      <c r="H186" s="12" t="s">
        <v>7</v>
      </c>
      <c r="I186" s="9">
        <v>380</v>
      </c>
      <c r="J186" s="12" t="s">
        <v>7</v>
      </c>
      <c r="K186" s="11">
        <v>2600</v>
      </c>
      <c r="L186" s="12" t="s">
        <v>7</v>
      </c>
      <c r="M186" s="9">
        <v>4</v>
      </c>
      <c r="N186" s="23" t="s">
        <v>8</v>
      </c>
      <c r="O186" s="680">
        <v>27.462876963338502</v>
      </c>
      <c r="P186" s="662">
        <f>INDEX('Калькулятор 24v'!$L$77:$BF$77,MATCH(K186,'Калькулятор 24v'!$L$70:$BF$70,0))</f>
        <v>10245.374100000003</v>
      </c>
      <c r="Q186" s="27">
        <v>98247.584275433153</v>
      </c>
      <c r="R186" s="27">
        <v>33784.082634000006</v>
      </c>
      <c r="S186" s="20">
        <f t="shared" si="31"/>
        <v>132031.66690943314</v>
      </c>
      <c r="T186" s="8" t="str">
        <f t="shared" si="32"/>
        <v>Wtherm</v>
      </c>
      <c r="U186" s="12" t="s">
        <v>7</v>
      </c>
      <c r="V186" s="25" t="s">
        <v>80</v>
      </c>
      <c r="W186" s="12" t="s">
        <v>7</v>
      </c>
      <c r="X186" s="9">
        <v>90</v>
      </c>
      <c r="Y186" s="12" t="s">
        <v>7</v>
      </c>
      <c r="Z186" s="9">
        <v>380</v>
      </c>
      <c r="AA186" s="12" t="s">
        <v>7</v>
      </c>
      <c r="AB186" s="11">
        <v>2600</v>
      </c>
      <c r="AC186" s="12" t="s">
        <v>7</v>
      </c>
      <c r="AD186" s="9">
        <v>4</v>
      </c>
      <c r="AE186" s="23" t="s">
        <v>8</v>
      </c>
      <c r="AF186" s="680">
        <v>28.202796297338494</v>
      </c>
      <c r="AG186" s="662">
        <f>INDEX('Калькулятор 24v'!$L$83:$BF$83,MATCH(AB186,'Калькулятор 24v'!$L$70:$BF$70,0))</f>
        <v>10607.535900000001</v>
      </c>
      <c r="AH186" s="27">
        <v>99177.677035038418</v>
      </c>
      <c r="AI186" s="27">
        <v>33784.082634000006</v>
      </c>
      <c r="AJ186" s="20">
        <f t="shared" si="33"/>
        <v>132961.75966903841</v>
      </c>
      <c r="AK186" s="8" t="str">
        <f t="shared" si="34"/>
        <v>Wtherm</v>
      </c>
      <c r="AL186" s="12" t="s">
        <v>7</v>
      </c>
      <c r="AM186" s="25" t="s">
        <v>80</v>
      </c>
      <c r="AN186" s="12" t="s">
        <v>7</v>
      </c>
      <c r="AO186" s="9">
        <v>110</v>
      </c>
      <c r="AP186" s="12" t="s">
        <v>7</v>
      </c>
      <c r="AQ186" s="9">
        <v>380</v>
      </c>
      <c r="AR186" s="12" t="s">
        <v>7</v>
      </c>
      <c r="AS186" s="11">
        <v>2600</v>
      </c>
      <c r="AT186" s="12" t="s">
        <v>7</v>
      </c>
      <c r="AU186" s="9">
        <v>4</v>
      </c>
      <c r="AV186" s="23" t="s">
        <v>8</v>
      </c>
      <c r="AW186" s="680">
        <v>29.189355409338496</v>
      </c>
      <c r="AX186" s="662">
        <f>INDEX('Калькулятор 24v'!$L$89:$BF$89,MATCH(AS186,'Калькулятор 24v'!$L$70:$BF$70,0))</f>
        <v>12937.292266575068</v>
      </c>
      <c r="AY186" s="27">
        <v>100447.98821451209</v>
      </c>
      <c r="AZ186" s="27">
        <v>33784.082634000006</v>
      </c>
      <c r="BA186" s="20">
        <f t="shared" si="35"/>
        <v>134232.07084851211</v>
      </c>
      <c r="BB186" s="8" t="str">
        <f t="shared" si="36"/>
        <v>Wtherm</v>
      </c>
      <c r="BC186" s="12" t="s">
        <v>7</v>
      </c>
      <c r="BD186" s="25" t="s">
        <v>80</v>
      </c>
      <c r="BE186" s="12" t="s">
        <v>7</v>
      </c>
      <c r="BF186" s="9">
        <v>140</v>
      </c>
      <c r="BG186" s="12" t="s">
        <v>7</v>
      </c>
      <c r="BH186" s="9">
        <v>380</v>
      </c>
      <c r="BI186" s="12" t="s">
        <v>7</v>
      </c>
      <c r="BJ186" s="11">
        <v>2600</v>
      </c>
      <c r="BK186" s="12" t="s">
        <v>7</v>
      </c>
      <c r="BL186" s="9">
        <v>8</v>
      </c>
      <c r="BM186" s="24" t="s">
        <v>12</v>
      </c>
      <c r="BN186" s="680">
        <v>36.024673305516998</v>
      </c>
      <c r="BO186" s="662">
        <f>INDEX('Калькулятор 24v'!$L$95:$BF$95,MATCH(BJ186,'Калькулятор 24v'!$L$70:$BF$70,0))</f>
        <v>16665.252200999999</v>
      </c>
      <c r="BP186" s="27">
        <v>126320.65642625971</v>
      </c>
      <c r="BQ186" s="27">
        <v>33784.082634000006</v>
      </c>
      <c r="BR186" s="20">
        <f t="shared" si="37"/>
        <v>160104.73906025972</v>
      </c>
      <c r="BS186" s="8" t="str">
        <f t="shared" si="38"/>
        <v>Wtherm</v>
      </c>
      <c r="BT186" s="12" t="s">
        <v>7</v>
      </c>
      <c r="BU186" s="25" t="s">
        <v>80</v>
      </c>
      <c r="BV186" s="12" t="s">
        <v>7</v>
      </c>
      <c r="BW186" s="9">
        <v>180</v>
      </c>
      <c r="BX186" s="12" t="s">
        <v>7</v>
      </c>
      <c r="BY186" s="9">
        <v>380</v>
      </c>
      <c r="BZ186" s="12" t="s">
        <v>7</v>
      </c>
      <c r="CA186" s="11">
        <v>2600</v>
      </c>
      <c r="CB186" s="12" t="s">
        <v>7</v>
      </c>
      <c r="CC186" s="9">
        <v>8</v>
      </c>
      <c r="CD186" s="24" t="s">
        <v>12</v>
      </c>
      <c r="CE186" s="680">
        <v>37.997791529517002</v>
      </c>
      <c r="CF186" s="662">
        <f>INDEX('Калькулятор 24v'!$L$107:$BF$107,MATCH(CA186,'Калькулятор 24v'!$L$70:$BF$70,0))</f>
        <v>19083.008997000001</v>
      </c>
      <c r="CG186" s="27">
        <v>128876.37253520708</v>
      </c>
      <c r="CH186" s="27">
        <v>33784.082634000006</v>
      </c>
      <c r="CI186" s="20">
        <f t="shared" si="39"/>
        <v>162660.45516920707</v>
      </c>
    </row>
    <row r="187" spans="2:87" ht="16.5" thickBot="1" x14ac:dyDescent="0.3">
      <c r="B187" s="846"/>
      <c r="C187" s="8" t="str">
        <f t="shared" si="30"/>
        <v>Wtherm</v>
      </c>
      <c r="D187" s="9" t="s">
        <v>7</v>
      </c>
      <c r="E187" s="25" t="s">
        <v>80</v>
      </c>
      <c r="F187" s="9" t="s">
        <v>7</v>
      </c>
      <c r="G187" s="9">
        <v>75</v>
      </c>
      <c r="H187" s="9" t="s">
        <v>7</v>
      </c>
      <c r="I187" s="9">
        <v>380</v>
      </c>
      <c r="J187" s="9" t="s">
        <v>7</v>
      </c>
      <c r="K187" s="11">
        <v>2650</v>
      </c>
      <c r="L187" s="9" t="s">
        <v>7</v>
      </c>
      <c r="M187" s="9">
        <v>4</v>
      </c>
      <c r="N187" s="23" t="s">
        <v>8</v>
      </c>
      <c r="O187" s="680">
        <v>27.905975810935502</v>
      </c>
      <c r="P187" s="662">
        <f>INDEX('Калькулятор 24v'!$L$77:$BF$77,MATCH(K187,'Калькулятор 24v'!$L$70:$BF$70,0))</f>
        <v>10473.049080000003</v>
      </c>
      <c r="Q187" s="27">
        <v>99419.770862822494</v>
      </c>
      <c r="R187" s="27">
        <v>34367.331787461546</v>
      </c>
      <c r="S187" s="20">
        <f t="shared" si="31"/>
        <v>133787.10265028404</v>
      </c>
      <c r="T187" s="8" t="str">
        <f t="shared" si="32"/>
        <v>Wtherm</v>
      </c>
      <c r="U187" s="9" t="s">
        <v>7</v>
      </c>
      <c r="V187" s="25" t="s">
        <v>80</v>
      </c>
      <c r="W187" s="9" t="s">
        <v>7</v>
      </c>
      <c r="X187" s="9">
        <v>90</v>
      </c>
      <c r="Y187" s="9" t="s">
        <v>7</v>
      </c>
      <c r="Z187" s="9">
        <v>380</v>
      </c>
      <c r="AA187" s="9" t="s">
        <v>7</v>
      </c>
      <c r="AB187" s="11">
        <v>2650</v>
      </c>
      <c r="AC187" s="9" t="s">
        <v>7</v>
      </c>
      <c r="AD187" s="9">
        <v>4</v>
      </c>
      <c r="AE187" s="23" t="s">
        <v>8</v>
      </c>
      <c r="AF187" s="680">
        <v>28.655409344935499</v>
      </c>
      <c r="AG187" s="662">
        <f>INDEX('Калькулятор 24v'!$L$83:$BF$83,MATCH(AB187,'Калькулятор 24v'!$L$70:$BF$70,0))</f>
        <v>10843.258919999998</v>
      </c>
      <c r="AH187" s="27">
        <v>100361.79168779025</v>
      </c>
      <c r="AI187" s="27">
        <v>34367.331787461546</v>
      </c>
      <c r="AJ187" s="20">
        <f t="shared" si="33"/>
        <v>134729.12347525178</v>
      </c>
      <c r="AK187" s="8" t="str">
        <f t="shared" si="34"/>
        <v>Wtherm</v>
      </c>
      <c r="AL187" s="9" t="s">
        <v>7</v>
      </c>
      <c r="AM187" s="25" t="s">
        <v>80</v>
      </c>
      <c r="AN187" s="9" t="s">
        <v>7</v>
      </c>
      <c r="AO187" s="9">
        <v>110</v>
      </c>
      <c r="AP187" s="9" t="s">
        <v>7</v>
      </c>
      <c r="AQ187" s="9">
        <v>380</v>
      </c>
      <c r="AR187" s="9" t="s">
        <v>7</v>
      </c>
      <c r="AS187" s="11">
        <v>2650</v>
      </c>
      <c r="AT187" s="9" t="s">
        <v>7</v>
      </c>
      <c r="AU187" s="9">
        <v>4</v>
      </c>
      <c r="AV187" s="23" t="s">
        <v>8</v>
      </c>
      <c r="AW187" s="680">
        <v>29.654654056935499</v>
      </c>
      <c r="AX187" s="662">
        <f>INDEX('Калькулятор 24v'!$L$89:$BF$89,MATCH(AS187,'Калькулятор 24v'!$L$70:$BF$70,0))</f>
        <v>13224.787650276736</v>
      </c>
      <c r="AY187" s="27">
        <v>101648.00695441394</v>
      </c>
      <c r="AZ187" s="27">
        <v>34367.331787461546</v>
      </c>
      <c r="BA187" s="20">
        <f t="shared" si="35"/>
        <v>136015.33874187549</v>
      </c>
      <c r="BB187" s="8" t="str">
        <f t="shared" si="36"/>
        <v>Wtherm</v>
      </c>
      <c r="BC187" s="9" t="s">
        <v>7</v>
      </c>
      <c r="BD187" s="25" t="s">
        <v>80</v>
      </c>
      <c r="BE187" s="9" t="s">
        <v>7</v>
      </c>
      <c r="BF187" s="9">
        <v>140</v>
      </c>
      <c r="BG187" s="9" t="s">
        <v>7</v>
      </c>
      <c r="BH187" s="9">
        <v>380</v>
      </c>
      <c r="BI187" s="9" t="s">
        <v>7</v>
      </c>
      <c r="BJ187" s="11">
        <v>2650</v>
      </c>
      <c r="BK187" s="9" t="s">
        <v>7</v>
      </c>
      <c r="BL187" s="9">
        <v>8</v>
      </c>
      <c r="BM187" s="24" t="s">
        <v>12</v>
      </c>
      <c r="BN187" s="680">
        <v>36.620740700264854</v>
      </c>
      <c r="BO187" s="662">
        <f>INDEX('Калькулятор 24v'!$L$95:$BF$95,MATCH(BJ187,'Калькулятор 24v'!$L$70:$BF$70,0))</f>
        <v>17035.591138799999</v>
      </c>
      <c r="BP187" s="27">
        <v>128042.71017268006</v>
      </c>
      <c r="BQ187" s="27">
        <v>34367.331787461546</v>
      </c>
      <c r="BR187" s="20">
        <f t="shared" si="37"/>
        <v>162410.04196014162</v>
      </c>
      <c r="BS187" s="8" t="str">
        <f t="shared" si="38"/>
        <v>Wtherm</v>
      </c>
      <c r="BT187" s="9" t="s">
        <v>7</v>
      </c>
      <c r="BU187" s="25" t="s">
        <v>80</v>
      </c>
      <c r="BV187" s="9" t="s">
        <v>7</v>
      </c>
      <c r="BW187" s="9">
        <v>180</v>
      </c>
      <c r="BX187" s="9" t="s">
        <v>7</v>
      </c>
      <c r="BY187" s="9">
        <v>380</v>
      </c>
      <c r="BZ187" s="9" t="s">
        <v>7</v>
      </c>
      <c r="CA187" s="11">
        <v>2650</v>
      </c>
      <c r="CB187" s="9" t="s">
        <v>7</v>
      </c>
      <c r="CC187" s="9">
        <v>8</v>
      </c>
      <c r="CD187" s="24" t="s">
        <v>12</v>
      </c>
      <c r="CE187" s="680">
        <v>38.61923012426486</v>
      </c>
      <c r="CF187" s="662">
        <f>INDEX('Калькулятор 24v'!$L$107:$BF$107,MATCH(CA187,'Калькулятор 24v'!$L$70:$BF$70,0))</f>
        <v>19507.075863599999</v>
      </c>
      <c r="CG187" s="27">
        <v>130630.23445592742</v>
      </c>
      <c r="CH187" s="27">
        <v>34367.331787461546</v>
      </c>
      <c r="CI187" s="20">
        <f t="shared" si="39"/>
        <v>164997.56624338898</v>
      </c>
    </row>
    <row r="188" spans="2:87" ht="16.5" thickBot="1" x14ac:dyDescent="0.3">
      <c r="B188" s="846"/>
      <c r="C188" s="8" t="str">
        <f t="shared" si="30"/>
        <v>Wtherm</v>
      </c>
      <c r="D188" s="9" t="s">
        <v>7</v>
      </c>
      <c r="E188" s="25" t="s">
        <v>80</v>
      </c>
      <c r="F188" s="9" t="s">
        <v>7</v>
      </c>
      <c r="G188" s="9">
        <v>75</v>
      </c>
      <c r="H188" s="9" t="s">
        <v>7</v>
      </c>
      <c r="I188" s="9">
        <v>380</v>
      </c>
      <c r="J188" s="9" t="s">
        <v>7</v>
      </c>
      <c r="K188" s="11">
        <v>2700</v>
      </c>
      <c r="L188" s="9" t="s">
        <v>7</v>
      </c>
      <c r="M188" s="9">
        <v>4</v>
      </c>
      <c r="N188" s="23" t="s">
        <v>8</v>
      </c>
      <c r="O188" s="680">
        <v>28.380182658532512</v>
      </c>
      <c r="P188" s="662">
        <f>INDEX('Калькулятор 24v'!$L$77:$BF$77,MATCH(K188,'Калькулятор 24v'!$L$70:$BF$70,0))</f>
        <v>10700.724060000004</v>
      </c>
      <c r="Q188" s="27">
        <v>100591.95745021178</v>
      </c>
      <c r="R188" s="27">
        <v>35180.580940923079</v>
      </c>
      <c r="S188" s="20">
        <f t="shared" si="31"/>
        <v>135772.53839113485</v>
      </c>
      <c r="T188" s="8" t="str">
        <f t="shared" si="32"/>
        <v>Wtherm</v>
      </c>
      <c r="U188" s="9" t="s">
        <v>7</v>
      </c>
      <c r="V188" s="25" t="s">
        <v>80</v>
      </c>
      <c r="W188" s="9" t="s">
        <v>7</v>
      </c>
      <c r="X188" s="9">
        <v>90</v>
      </c>
      <c r="Y188" s="9" t="s">
        <v>7</v>
      </c>
      <c r="Z188" s="9">
        <v>380</v>
      </c>
      <c r="AA188" s="9" t="s">
        <v>7</v>
      </c>
      <c r="AB188" s="11">
        <v>2700</v>
      </c>
      <c r="AC188" s="9" t="s">
        <v>7</v>
      </c>
      <c r="AD188" s="9">
        <v>4</v>
      </c>
      <c r="AE188" s="23" t="s">
        <v>8</v>
      </c>
      <c r="AF188" s="680">
        <v>29.139130392532508</v>
      </c>
      <c r="AG188" s="662">
        <f>INDEX('Калькулятор 24v'!$L$83:$BF$83,MATCH(AB188,'Калькулятор 24v'!$L$70:$BF$70,0))</f>
        <v>11078.981939999998</v>
      </c>
      <c r="AH188" s="27">
        <v>101545.90634054205</v>
      </c>
      <c r="AI188" s="27">
        <v>35180.580940923079</v>
      </c>
      <c r="AJ188" s="20">
        <f t="shared" si="33"/>
        <v>136726.48728146512</v>
      </c>
      <c r="AK188" s="8" t="str">
        <f t="shared" si="34"/>
        <v>Wtherm</v>
      </c>
      <c r="AL188" s="9" t="s">
        <v>7</v>
      </c>
      <c r="AM188" s="25" t="s">
        <v>80</v>
      </c>
      <c r="AN188" s="9" t="s">
        <v>7</v>
      </c>
      <c r="AO188" s="9">
        <v>110</v>
      </c>
      <c r="AP188" s="9" t="s">
        <v>7</v>
      </c>
      <c r="AQ188" s="9">
        <v>380</v>
      </c>
      <c r="AR188" s="9" t="s">
        <v>7</v>
      </c>
      <c r="AS188" s="11">
        <v>2700</v>
      </c>
      <c r="AT188" s="9" t="s">
        <v>7</v>
      </c>
      <c r="AU188" s="9">
        <v>4</v>
      </c>
      <c r="AV188" s="23" t="s">
        <v>8</v>
      </c>
      <c r="AW188" s="680">
        <v>30.151060704532512</v>
      </c>
      <c r="AX188" s="662">
        <f>INDEX('Калькулятор 24v'!$L$89:$BF$89,MATCH(AS188,'Калькулятор 24v'!$L$70:$BF$70,0))</f>
        <v>13512.283033978405</v>
      </c>
      <c r="AY188" s="27">
        <v>102848.02569431573</v>
      </c>
      <c r="AZ188" s="27">
        <v>35180.580940923079</v>
      </c>
      <c r="BA188" s="20">
        <f t="shared" si="35"/>
        <v>138028.6066352388</v>
      </c>
      <c r="BB188" s="8" t="str">
        <f t="shared" si="36"/>
        <v>Wtherm</v>
      </c>
      <c r="BC188" s="9" t="s">
        <v>7</v>
      </c>
      <c r="BD188" s="25" t="s">
        <v>80</v>
      </c>
      <c r="BE188" s="9" t="s">
        <v>7</v>
      </c>
      <c r="BF188" s="9">
        <v>140</v>
      </c>
      <c r="BG188" s="9" t="s">
        <v>7</v>
      </c>
      <c r="BH188" s="9">
        <v>380</v>
      </c>
      <c r="BI188" s="9" t="s">
        <v>7</v>
      </c>
      <c r="BJ188" s="11">
        <v>2700</v>
      </c>
      <c r="BK188" s="9" t="s">
        <v>7</v>
      </c>
      <c r="BL188" s="9">
        <v>8</v>
      </c>
      <c r="BM188" s="24" t="s">
        <v>12</v>
      </c>
      <c r="BN188" s="680">
        <v>37.247916095012712</v>
      </c>
      <c r="BO188" s="662">
        <f>INDEX('Калькулятор 24v'!$L$95:$BF$95,MATCH(BJ188,'Калькулятор 24v'!$L$70:$BF$70,0))</f>
        <v>17405.930076600001</v>
      </c>
      <c r="BP188" s="27">
        <v>129764.76391910034</v>
      </c>
      <c r="BQ188" s="27">
        <v>35180.580940923079</v>
      </c>
      <c r="BR188" s="20">
        <f t="shared" si="37"/>
        <v>164945.34486002341</v>
      </c>
      <c r="BS188" s="8" t="str">
        <f t="shared" si="38"/>
        <v>Wtherm</v>
      </c>
      <c r="BT188" s="9" t="s">
        <v>7</v>
      </c>
      <c r="BU188" s="25" t="s">
        <v>80</v>
      </c>
      <c r="BV188" s="9" t="s">
        <v>7</v>
      </c>
      <c r="BW188" s="9">
        <v>180</v>
      </c>
      <c r="BX188" s="9" t="s">
        <v>7</v>
      </c>
      <c r="BY188" s="9">
        <v>380</v>
      </c>
      <c r="BZ188" s="9" t="s">
        <v>7</v>
      </c>
      <c r="CA188" s="11">
        <v>2700</v>
      </c>
      <c r="CB188" s="9" t="s">
        <v>7</v>
      </c>
      <c r="CC188" s="9">
        <v>8</v>
      </c>
      <c r="CD188" s="24" t="s">
        <v>12</v>
      </c>
      <c r="CE188" s="680">
        <v>39.271776719012706</v>
      </c>
      <c r="CF188" s="662">
        <f>INDEX('Калькулятор 24v'!$L$107:$BF$107,MATCH(CA188,'Калькулятор 24v'!$L$70:$BF$70,0))</f>
        <v>19931.142730200001</v>
      </c>
      <c r="CG188" s="27">
        <v>132384.09637664771</v>
      </c>
      <c r="CH188" s="27">
        <v>35180.580940923079</v>
      </c>
      <c r="CI188" s="20">
        <f t="shared" si="39"/>
        <v>167564.67731757078</v>
      </c>
    </row>
    <row r="189" spans="2:87" ht="16.5" thickBot="1" x14ac:dyDescent="0.3">
      <c r="B189" s="846"/>
      <c r="C189" s="8" t="str">
        <f t="shared" si="30"/>
        <v>Wtherm</v>
      </c>
      <c r="D189" s="9" t="s">
        <v>7</v>
      </c>
      <c r="E189" s="25" t="s">
        <v>80</v>
      </c>
      <c r="F189" s="9" t="s">
        <v>7</v>
      </c>
      <c r="G189" s="9">
        <v>75</v>
      </c>
      <c r="H189" s="9" t="s">
        <v>7</v>
      </c>
      <c r="I189" s="9">
        <v>380</v>
      </c>
      <c r="J189" s="9" t="s">
        <v>7</v>
      </c>
      <c r="K189" s="11">
        <v>2750</v>
      </c>
      <c r="L189" s="9" t="s">
        <v>7</v>
      </c>
      <c r="M189" s="9">
        <v>4</v>
      </c>
      <c r="N189" s="23" t="s">
        <v>8</v>
      </c>
      <c r="O189" s="680">
        <v>28.823281506129511</v>
      </c>
      <c r="P189" s="662">
        <f>INDEX('Калькулятор 24v'!$L$77:$BF$77,MATCH(K189,'Калькулятор 24v'!$L$70:$BF$70,0))</f>
        <v>10928.399040000004</v>
      </c>
      <c r="Q189" s="27">
        <v>101764.1440376011</v>
      </c>
      <c r="R189" s="27">
        <v>35763.830094384619</v>
      </c>
      <c r="S189" s="20">
        <f t="shared" si="31"/>
        <v>137527.97413198571</v>
      </c>
      <c r="T189" s="8" t="str">
        <f t="shared" si="32"/>
        <v>Wtherm</v>
      </c>
      <c r="U189" s="9" t="s">
        <v>7</v>
      </c>
      <c r="V189" s="25" t="s">
        <v>80</v>
      </c>
      <c r="W189" s="9" t="s">
        <v>7</v>
      </c>
      <c r="X189" s="9">
        <v>90</v>
      </c>
      <c r="Y189" s="9" t="s">
        <v>7</v>
      </c>
      <c r="Z189" s="9">
        <v>380</v>
      </c>
      <c r="AA189" s="9" t="s">
        <v>7</v>
      </c>
      <c r="AB189" s="11">
        <v>2750</v>
      </c>
      <c r="AC189" s="9" t="s">
        <v>7</v>
      </c>
      <c r="AD189" s="9">
        <v>4</v>
      </c>
      <c r="AE189" s="23" t="s">
        <v>8</v>
      </c>
      <c r="AF189" s="680">
        <v>29.591743440129513</v>
      </c>
      <c r="AG189" s="662">
        <f>INDEX('Калькулятор 24v'!$L$83:$BF$83,MATCH(AB189,'Калькулятор 24v'!$L$70:$BF$70,0))</f>
        <v>11314.704959999997</v>
      </c>
      <c r="AH189" s="27">
        <v>102730.02099329387</v>
      </c>
      <c r="AI189" s="27">
        <v>35763.830094384619</v>
      </c>
      <c r="AJ189" s="20">
        <f t="shared" si="33"/>
        <v>138493.85108767849</v>
      </c>
      <c r="AK189" s="8" t="str">
        <f t="shared" si="34"/>
        <v>Wtherm</v>
      </c>
      <c r="AL189" s="9" t="s">
        <v>7</v>
      </c>
      <c r="AM189" s="25" t="s">
        <v>80</v>
      </c>
      <c r="AN189" s="9" t="s">
        <v>7</v>
      </c>
      <c r="AO189" s="9">
        <v>110</v>
      </c>
      <c r="AP189" s="9" t="s">
        <v>7</v>
      </c>
      <c r="AQ189" s="9">
        <v>380</v>
      </c>
      <c r="AR189" s="9" t="s">
        <v>7</v>
      </c>
      <c r="AS189" s="11">
        <v>2750</v>
      </c>
      <c r="AT189" s="9" t="s">
        <v>7</v>
      </c>
      <c r="AU189" s="9">
        <v>4</v>
      </c>
      <c r="AV189" s="23" t="s">
        <v>8</v>
      </c>
      <c r="AW189" s="680">
        <v>30.616359352129514</v>
      </c>
      <c r="AX189" s="662">
        <f>INDEX('Калькулятор 24v'!$L$89:$BF$89,MATCH(AS189,'Калькулятор 24v'!$L$70:$BF$70,0))</f>
        <v>13799.778417680072</v>
      </c>
      <c r="AY189" s="27">
        <v>104048.04443421756</v>
      </c>
      <c r="AZ189" s="27">
        <v>35763.830094384619</v>
      </c>
      <c r="BA189" s="20">
        <f t="shared" si="35"/>
        <v>139811.87452860217</v>
      </c>
      <c r="BB189" s="8" t="str">
        <f t="shared" si="36"/>
        <v>Wtherm</v>
      </c>
      <c r="BC189" s="9" t="s">
        <v>7</v>
      </c>
      <c r="BD189" s="25" t="s">
        <v>80</v>
      </c>
      <c r="BE189" s="9" t="s">
        <v>7</v>
      </c>
      <c r="BF189" s="9">
        <v>140</v>
      </c>
      <c r="BG189" s="9" t="s">
        <v>7</v>
      </c>
      <c r="BH189" s="9">
        <v>380</v>
      </c>
      <c r="BI189" s="9" t="s">
        <v>7</v>
      </c>
      <c r="BJ189" s="11">
        <v>2750</v>
      </c>
      <c r="BK189" s="9" t="s">
        <v>7</v>
      </c>
      <c r="BL189" s="9">
        <v>8</v>
      </c>
      <c r="BM189" s="24" t="s">
        <v>12</v>
      </c>
      <c r="BN189" s="680">
        <v>37.843983489760568</v>
      </c>
      <c r="BO189" s="662">
        <f>INDEX('Калькулятор 24v'!$L$95:$BF$95,MATCH(BJ189,'Калькулятор 24v'!$L$70:$BF$70,0))</f>
        <v>17776.269014400001</v>
      </c>
      <c r="BP189" s="27">
        <v>131486.81766552065</v>
      </c>
      <c r="BQ189" s="27">
        <v>35763.830094384619</v>
      </c>
      <c r="BR189" s="20">
        <f t="shared" si="37"/>
        <v>167250.64775990526</v>
      </c>
      <c r="BS189" s="8" t="str">
        <f t="shared" si="38"/>
        <v>Wtherm</v>
      </c>
      <c r="BT189" s="9" t="s">
        <v>7</v>
      </c>
      <c r="BU189" s="25" t="s">
        <v>80</v>
      </c>
      <c r="BV189" s="9" t="s">
        <v>7</v>
      </c>
      <c r="BW189" s="9">
        <v>180</v>
      </c>
      <c r="BX189" s="9" t="s">
        <v>7</v>
      </c>
      <c r="BY189" s="9">
        <v>380</v>
      </c>
      <c r="BZ189" s="9" t="s">
        <v>7</v>
      </c>
      <c r="CA189" s="11">
        <v>2750</v>
      </c>
      <c r="CB189" s="9" t="s">
        <v>7</v>
      </c>
      <c r="CC189" s="9">
        <v>8</v>
      </c>
      <c r="CD189" s="24" t="s">
        <v>12</v>
      </c>
      <c r="CE189" s="680">
        <v>39.893215313760571</v>
      </c>
      <c r="CF189" s="662">
        <f>INDEX('Калькулятор 24v'!$L$107:$BF$107,MATCH(CA189,'Калькулятор 24v'!$L$70:$BF$70,0))</f>
        <v>20355.209596799999</v>
      </c>
      <c r="CG189" s="27">
        <v>134137.95829736799</v>
      </c>
      <c r="CH189" s="27">
        <v>35763.830094384619</v>
      </c>
      <c r="CI189" s="20">
        <f t="shared" si="39"/>
        <v>169901.78839175261</v>
      </c>
    </row>
    <row r="190" spans="2:87" ht="16.5" thickBot="1" x14ac:dyDescent="0.3">
      <c r="B190" s="846"/>
      <c r="C190" s="8" t="str">
        <f t="shared" si="30"/>
        <v>Wtherm</v>
      </c>
      <c r="D190" s="9" t="s">
        <v>7</v>
      </c>
      <c r="E190" s="25" t="s">
        <v>80</v>
      </c>
      <c r="F190" s="9" t="s">
        <v>7</v>
      </c>
      <c r="G190" s="9">
        <v>75</v>
      </c>
      <c r="H190" s="9" t="s">
        <v>7</v>
      </c>
      <c r="I190" s="9">
        <v>380</v>
      </c>
      <c r="J190" s="9" t="s">
        <v>7</v>
      </c>
      <c r="K190" s="11">
        <v>2800</v>
      </c>
      <c r="L190" s="9" t="s">
        <v>7</v>
      </c>
      <c r="M190" s="9">
        <v>4</v>
      </c>
      <c r="N190" s="23" t="s">
        <v>8</v>
      </c>
      <c r="O190" s="680">
        <v>29.266380353726518</v>
      </c>
      <c r="P190" s="662">
        <f>INDEX('Калькулятор 24v'!$L$77:$BF$77,MATCH(K190,'Калькулятор 24v'!$L$70:$BF$70,0))</f>
        <v>11156.074020000004</v>
      </c>
      <c r="Q190" s="27">
        <v>102936.33062499043</v>
      </c>
      <c r="R190" s="27">
        <v>36347.079247846174</v>
      </c>
      <c r="S190" s="20">
        <f t="shared" si="31"/>
        <v>139283.40987283661</v>
      </c>
      <c r="T190" s="8" t="str">
        <f t="shared" si="32"/>
        <v>Wtherm</v>
      </c>
      <c r="U190" s="9" t="s">
        <v>7</v>
      </c>
      <c r="V190" s="25" t="s">
        <v>80</v>
      </c>
      <c r="W190" s="9" t="s">
        <v>7</v>
      </c>
      <c r="X190" s="9">
        <v>90</v>
      </c>
      <c r="Y190" s="9" t="s">
        <v>7</v>
      </c>
      <c r="Z190" s="9">
        <v>380</v>
      </c>
      <c r="AA190" s="9" t="s">
        <v>7</v>
      </c>
      <c r="AB190" s="11">
        <v>2800</v>
      </c>
      <c r="AC190" s="9" t="s">
        <v>7</v>
      </c>
      <c r="AD190" s="9">
        <v>4</v>
      </c>
      <c r="AE190" s="23" t="s">
        <v>8</v>
      </c>
      <c r="AF190" s="680">
        <v>30.044356487726517</v>
      </c>
      <c r="AG190" s="662">
        <f>INDEX('Калькулятор 24v'!$L$83:$BF$83,MATCH(AB190,'Калькулятор 24v'!$L$70:$BF$70,0))</f>
        <v>11550.427979999999</v>
      </c>
      <c r="AH190" s="27">
        <v>103914.13564604567</v>
      </c>
      <c r="AI190" s="27">
        <v>36347.079247846174</v>
      </c>
      <c r="AJ190" s="20">
        <f t="shared" si="33"/>
        <v>140261.21489389185</v>
      </c>
      <c r="AK190" s="8" t="str">
        <f t="shared" si="34"/>
        <v>Wtherm</v>
      </c>
      <c r="AL190" s="9" t="s">
        <v>7</v>
      </c>
      <c r="AM190" s="25" t="s">
        <v>80</v>
      </c>
      <c r="AN190" s="9" t="s">
        <v>7</v>
      </c>
      <c r="AO190" s="9">
        <v>110</v>
      </c>
      <c r="AP190" s="9" t="s">
        <v>7</v>
      </c>
      <c r="AQ190" s="9">
        <v>380</v>
      </c>
      <c r="AR190" s="9" t="s">
        <v>7</v>
      </c>
      <c r="AS190" s="11">
        <v>2800</v>
      </c>
      <c r="AT190" s="9" t="s">
        <v>7</v>
      </c>
      <c r="AU190" s="9">
        <v>4</v>
      </c>
      <c r="AV190" s="23" t="s">
        <v>8</v>
      </c>
      <c r="AW190" s="680">
        <v>31.08165799972652</v>
      </c>
      <c r="AX190" s="662">
        <f>INDEX('Калькулятор 24v'!$L$89:$BF$89,MATCH(AS190,'Калькулятор 24v'!$L$70:$BF$70,0))</f>
        <v>14087.273801381742</v>
      </c>
      <c r="AY190" s="27">
        <v>105248.06317411936</v>
      </c>
      <c r="AZ190" s="27">
        <v>36347.079247846174</v>
      </c>
      <c r="BA190" s="20">
        <f t="shared" si="35"/>
        <v>141595.14242196555</v>
      </c>
      <c r="BB190" s="8" t="str">
        <f t="shared" si="36"/>
        <v>Wtherm</v>
      </c>
      <c r="BC190" s="9" t="s">
        <v>7</v>
      </c>
      <c r="BD190" s="25" t="s">
        <v>80</v>
      </c>
      <c r="BE190" s="9" t="s">
        <v>7</v>
      </c>
      <c r="BF190" s="9">
        <v>140</v>
      </c>
      <c r="BG190" s="9" t="s">
        <v>7</v>
      </c>
      <c r="BH190" s="9">
        <v>380</v>
      </c>
      <c r="BI190" s="9" t="s">
        <v>7</v>
      </c>
      <c r="BJ190" s="11">
        <v>2800</v>
      </c>
      <c r="BK190" s="9" t="s">
        <v>7</v>
      </c>
      <c r="BL190" s="9">
        <v>8</v>
      </c>
      <c r="BM190" s="24" t="s">
        <v>12</v>
      </c>
      <c r="BN190" s="680">
        <v>38.440050884508423</v>
      </c>
      <c r="BO190" s="662">
        <f>INDEX('Калькулятор 24v'!$L$95:$BF$95,MATCH(BJ190,'Калькулятор 24v'!$L$70:$BF$70,0))</f>
        <v>18146.6079522</v>
      </c>
      <c r="BP190" s="27">
        <v>133208.87141194093</v>
      </c>
      <c r="BQ190" s="27">
        <v>36347.079247846174</v>
      </c>
      <c r="BR190" s="20">
        <f t="shared" si="37"/>
        <v>169555.95065978711</v>
      </c>
      <c r="BS190" s="8" t="str">
        <f t="shared" si="38"/>
        <v>Wtherm</v>
      </c>
      <c r="BT190" s="9" t="s">
        <v>7</v>
      </c>
      <c r="BU190" s="25" t="s">
        <v>80</v>
      </c>
      <c r="BV190" s="9" t="s">
        <v>7</v>
      </c>
      <c r="BW190" s="9">
        <v>180</v>
      </c>
      <c r="BX190" s="9" t="s">
        <v>7</v>
      </c>
      <c r="BY190" s="9">
        <v>380</v>
      </c>
      <c r="BZ190" s="9" t="s">
        <v>7</v>
      </c>
      <c r="CA190" s="11">
        <v>2800</v>
      </c>
      <c r="CB190" s="9" t="s">
        <v>7</v>
      </c>
      <c r="CC190" s="9">
        <v>8</v>
      </c>
      <c r="CD190" s="24" t="s">
        <v>12</v>
      </c>
      <c r="CE190" s="680">
        <v>40.514653908508429</v>
      </c>
      <c r="CF190" s="662">
        <f>INDEX('Калькулятор 24v'!$L$107:$BF$107,MATCH(CA190,'Калькулятор 24v'!$L$70:$BF$70,0))</f>
        <v>20779.276463400001</v>
      </c>
      <c r="CG190" s="27">
        <v>135891.82021808828</v>
      </c>
      <c r="CH190" s="27">
        <v>36347.079247846174</v>
      </c>
      <c r="CI190" s="20">
        <f t="shared" si="39"/>
        <v>172238.89946593446</v>
      </c>
    </row>
    <row r="191" spans="2:87" ht="16.5" thickBot="1" x14ac:dyDescent="0.3">
      <c r="B191" s="846"/>
      <c r="C191" s="8" t="str">
        <f t="shared" si="30"/>
        <v>Wtherm</v>
      </c>
      <c r="D191" s="9" t="s">
        <v>7</v>
      </c>
      <c r="E191" s="25" t="s">
        <v>80</v>
      </c>
      <c r="F191" s="9" t="s">
        <v>7</v>
      </c>
      <c r="G191" s="9">
        <v>75</v>
      </c>
      <c r="H191" s="9" t="s">
        <v>7</v>
      </c>
      <c r="I191" s="9">
        <v>380</v>
      </c>
      <c r="J191" s="9" t="s">
        <v>7</v>
      </c>
      <c r="K191" s="11">
        <v>2850</v>
      </c>
      <c r="L191" s="9" t="s">
        <v>7</v>
      </c>
      <c r="M191" s="9">
        <v>4</v>
      </c>
      <c r="N191" s="23" t="s">
        <v>8</v>
      </c>
      <c r="O191" s="680">
        <v>29.709479201323521</v>
      </c>
      <c r="P191" s="662">
        <f>INDEX('Калькулятор 24v'!$L$77:$BF$77,MATCH(K191,'Калькулятор 24v'!$L$70:$BF$70,0))</f>
        <v>11383.749000000003</v>
      </c>
      <c r="Q191" s="27">
        <v>104108.51721237974</v>
      </c>
      <c r="R191" s="27">
        <v>36930.328401307699</v>
      </c>
      <c r="S191" s="20">
        <f t="shared" si="31"/>
        <v>141038.84561368744</v>
      </c>
      <c r="T191" s="8" t="str">
        <f t="shared" si="32"/>
        <v>Wtherm</v>
      </c>
      <c r="U191" s="9" t="s">
        <v>7</v>
      </c>
      <c r="V191" s="25" t="s">
        <v>80</v>
      </c>
      <c r="W191" s="9" t="s">
        <v>7</v>
      </c>
      <c r="X191" s="9">
        <v>90</v>
      </c>
      <c r="Y191" s="9" t="s">
        <v>7</v>
      </c>
      <c r="Z191" s="9">
        <v>380</v>
      </c>
      <c r="AA191" s="9" t="s">
        <v>7</v>
      </c>
      <c r="AB191" s="11">
        <v>2850</v>
      </c>
      <c r="AC191" s="9" t="s">
        <v>7</v>
      </c>
      <c r="AD191" s="9">
        <v>4</v>
      </c>
      <c r="AE191" s="23" t="s">
        <v>8</v>
      </c>
      <c r="AF191" s="680">
        <v>30.496969535323522</v>
      </c>
      <c r="AG191" s="662">
        <f>INDEX('Калькулятор 24v'!$L$83:$BF$83,MATCH(AB191,'Калькулятор 24v'!$L$70:$BF$70,0))</f>
        <v>11786.150999999998</v>
      </c>
      <c r="AH191" s="27">
        <v>105098.2502987975</v>
      </c>
      <c r="AI191" s="27">
        <v>36930.328401307699</v>
      </c>
      <c r="AJ191" s="20">
        <f t="shared" si="33"/>
        <v>142028.57870010519</v>
      </c>
      <c r="AK191" s="8" t="str">
        <f t="shared" si="34"/>
        <v>Wtherm</v>
      </c>
      <c r="AL191" s="9" t="s">
        <v>7</v>
      </c>
      <c r="AM191" s="25" t="s">
        <v>80</v>
      </c>
      <c r="AN191" s="9" t="s">
        <v>7</v>
      </c>
      <c r="AO191" s="9">
        <v>110</v>
      </c>
      <c r="AP191" s="9" t="s">
        <v>7</v>
      </c>
      <c r="AQ191" s="9">
        <v>380</v>
      </c>
      <c r="AR191" s="9" t="s">
        <v>7</v>
      </c>
      <c r="AS191" s="11">
        <v>2850</v>
      </c>
      <c r="AT191" s="9" t="s">
        <v>7</v>
      </c>
      <c r="AU191" s="9">
        <v>4</v>
      </c>
      <c r="AV191" s="23" t="s">
        <v>8</v>
      </c>
      <c r="AW191" s="680">
        <v>31.546956647323523</v>
      </c>
      <c r="AX191" s="662">
        <f>INDEX('Калькулятор 24v'!$L$89:$BF$89,MATCH(AS191,'Калькулятор 24v'!$L$70:$BF$70,0))</f>
        <v>14374.769185083409</v>
      </c>
      <c r="AY191" s="27">
        <v>106448.0819140212</v>
      </c>
      <c r="AZ191" s="27">
        <v>36930.328401307699</v>
      </c>
      <c r="BA191" s="20">
        <f t="shared" si="35"/>
        <v>143378.41031532889</v>
      </c>
      <c r="BB191" s="8" t="str">
        <f t="shared" si="36"/>
        <v>Wtherm</v>
      </c>
      <c r="BC191" s="9" t="s">
        <v>7</v>
      </c>
      <c r="BD191" s="25" t="s">
        <v>80</v>
      </c>
      <c r="BE191" s="9" t="s">
        <v>7</v>
      </c>
      <c r="BF191" s="9">
        <v>140</v>
      </c>
      <c r="BG191" s="9" t="s">
        <v>7</v>
      </c>
      <c r="BH191" s="9">
        <v>380</v>
      </c>
      <c r="BI191" s="9" t="s">
        <v>7</v>
      </c>
      <c r="BJ191" s="11">
        <v>2850</v>
      </c>
      <c r="BK191" s="9" t="s">
        <v>7</v>
      </c>
      <c r="BL191" s="9">
        <v>8</v>
      </c>
      <c r="BM191" s="24" t="s">
        <v>12</v>
      </c>
      <c r="BN191" s="680">
        <v>39.036118279256279</v>
      </c>
      <c r="BO191" s="662">
        <f>INDEX('Калькулятор 24v'!$L$95:$BF$95,MATCH(BJ191,'Калькулятор 24v'!$L$70:$BF$70,0))</f>
        <v>18516.946889999999</v>
      </c>
      <c r="BP191" s="27">
        <v>134930.92515836123</v>
      </c>
      <c r="BQ191" s="27">
        <v>36930.328401307699</v>
      </c>
      <c r="BR191" s="20">
        <f t="shared" si="37"/>
        <v>171861.25355966893</v>
      </c>
      <c r="BS191" s="8" t="str">
        <f t="shared" si="38"/>
        <v>Wtherm</v>
      </c>
      <c r="BT191" s="9" t="s">
        <v>7</v>
      </c>
      <c r="BU191" s="25" t="s">
        <v>80</v>
      </c>
      <c r="BV191" s="9" t="s">
        <v>7</v>
      </c>
      <c r="BW191" s="9">
        <v>180</v>
      </c>
      <c r="BX191" s="9" t="s">
        <v>7</v>
      </c>
      <c r="BY191" s="9">
        <v>380</v>
      </c>
      <c r="BZ191" s="9" t="s">
        <v>7</v>
      </c>
      <c r="CA191" s="11">
        <v>2850</v>
      </c>
      <c r="CB191" s="9" t="s">
        <v>7</v>
      </c>
      <c r="CC191" s="9">
        <v>8</v>
      </c>
      <c r="CD191" s="24" t="s">
        <v>12</v>
      </c>
      <c r="CE191" s="680">
        <v>41.136092503256279</v>
      </c>
      <c r="CF191" s="662">
        <f>INDEX('Калькулятор 24v'!$L$107:$BF$107,MATCH(CA191,'Калькулятор 24v'!$L$70:$BF$70,0))</f>
        <v>21203.34333</v>
      </c>
      <c r="CG191" s="27">
        <v>137645.6821388086</v>
      </c>
      <c r="CH191" s="27">
        <v>36930.328401307699</v>
      </c>
      <c r="CI191" s="20">
        <f t="shared" si="39"/>
        <v>174576.01054011629</v>
      </c>
    </row>
    <row r="192" spans="2:87" ht="16.5" thickBot="1" x14ac:dyDescent="0.3">
      <c r="B192" s="846"/>
      <c r="C192" s="8" t="str">
        <f t="shared" si="30"/>
        <v>Wtherm</v>
      </c>
      <c r="D192" s="9" t="s">
        <v>7</v>
      </c>
      <c r="E192" s="25" t="s">
        <v>80</v>
      </c>
      <c r="F192" s="9" t="s">
        <v>7</v>
      </c>
      <c r="G192" s="9">
        <v>75</v>
      </c>
      <c r="H192" s="9" t="s">
        <v>7</v>
      </c>
      <c r="I192" s="9">
        <v>380</v>
      </c>
      <c r="J192" s="9" t="s">
        <v>7</v>
      </c>
      <c r="K192" s="11">
        <v>2900</v>
      </c>
      <c r="L192" s="9" t="s">
        <v>7</v>
      </c>
      <c r="M192" s="9">
        <v>4</v>
      </c>
      <c r="N192" s="23" t="s">
        <v>8</v>
      </c>
      <c r="O192" s="680">
        <v>30.183686048920521</v>
      </c>
      <c r="P192" s="662">
        <f>INDEX('Калькулятор 24v'!$L$77:$BF$77,MATCH(K192,'Калькулятор 24v'!$L$70:$BF$70,0))</f>
        <v>11611.423980000003</v>
      </c>
      <c r="Q192" s="27">
        <v>105280.70379976906</v>
      </c>
      <c r="R192" s="27">
        <v>37743.577554769246</v>
      </c>
      <c r="S192" s="20">
        <f t="shared" si="31"/>
        <v>143024.28135453831</v>
      </c>
      <c r="T192" s="8" t="str">
        <f t="shared" si="32"/>
        <v>Wtherm</v>
      </c>
      <c r="U192" s="9" t="s">
        <v>7</v>
      </c>
      <c r="V192" s="25" t="s">
        <v>80</v>
      </c>
      <c r="W192" s="9" t="s">
        <v>7</v>
      </c>
      <c r="X192" s="9">
        <v>90</v>
      </c>
      <c r="Y192" s="9" t="s">
        <v>7</v>
      </c>
      <c r="Z192" s="9">
        <v>380</v>
      </c>
      <c r="AA192" s="9" t="s">
        <v>7</v>
      </c>
      <c r="AB192" s="11">
        <v>2900</v>
      </c>
      <c r="AC192" s="9" t="s">
        <v>7</v>
      </c>
      <c r="AD192" s="9">
        <v>4</v>
      </c>
      <c r="AE192" s="23" t="s">
        <v>8</v>
      </c>
      <c r="AF192" s="680">
        <v>30.980690582920527</v>
      </c>
      <c r="AG192" s="662">
        <f>INDEX('Калькулятор 24v'!$L$83:$BF$83,MATCH(AB192,'Калькулятор 24v'!$L$70:$BF$70,0))</f>
        <v>12021.874019999997</v>
      </c>
      <c r="AH192" s="27">
        <v>106282.36495154933</v>
      </c>
      <c r="AI192" s="27">
        <v>37743.577554769246</v>
      </c>
      <c r="AJ192" s="20">
        <f t="shared" si="33"/>
        <v>144025.94250631856</v>
      </c>
      <c r="AK192" s="8" t="str">
        <f t="shared" si="34"/>
        <v>Wtherm</v>
      </c>
      <c r="AL192" s="9" t="s">
        <v>7</v>
      </c>
      <c r="AM192" s="25" t="s">
        <v>80</v>
      </c>
      <c r="AN192" s="9" t="s">
        <v>7</v>
      </c>
      <c r="AO192" s="9">
        <v>110</v>
      </c>
      <c r="AP192" s="9" t="s">
        <v>7</v>
      </c>
      <c r="AQ192" s="9">
        <v>380</v>
      </c>
      <c r="AR192" s="9" t="s">
        <v>7</v>
      </c>
      <c r="AS192" s="11">
        <v>2900</v>
      </c>
      <c r="AT192" s="9" t="s">
        <v>7</v>
      </c>
      <c r="AU192" s="9">
        <v>4</v>
      </c>
      <c r="AV192" s="23" t="s">
        <v>8</v>
      </c>
      <c r="AW192" s="680">
        <v>32.043363294920525</v>
      </c>
      <c r="AX192" s="662">
        <f>INDEX('Калькулятор 24v'!$L$89:$BF$89,MATCH(AS192,'Калькулятор 24v'!$L$70:$BF$70,0))</f>
        <v>14662.264568785075</v>
      </c>
      <c r="AY192" s="27">
        <v>107648.100653923</v>
      </c>
      <c r="AZ192" s="27">
        <v>37743.577554769246</v>
      </c>
      <c r="BA192" s="20">
        <f t="shared" si="35"/>
        <v>145391.67820869223</v>
      </c>
      <c r="BB192" s="8" t="str">
        <f t="shared" si="36"/>
        <v>Wtherm</v>
      </c>
      <c r="BC192" s="9" t="s">
        <v>7</v>
      </c>
      <c r="BD192" s="25" t="s">
        <v>80</v>
      </c>
      <c r="BE192" s="9" t="s">
        <v>7</v>
      </c>
      <c r="BF192" s="9">
        <v>140</v>
      </c>
      <c r="BG192" s="9" t="s">
        <v>7</v>
      </c>
      <c r="BH192" s="9">
        <v>380</v>
      </c>
      <c r="BI192" s="9" t="s">
        <v>7</v>
      </c>
      <c r="BJ192" s="11">
        <v>2900</v>
      </c>
      <c r="BK192" s="9" t="s">
        <v>7</v>
      </c>
      <c r="BL192" s="9">
        <v>8</v>
      </c>
      <c r="BM192" s="24" t="s">
        <v>12</v>
      </c>
      <c r="BN192" s="680">
        <v>39.66329367400413</v>
      </c>
      <c r="BO192" s="662">
        <f>INDEX('Калькулятор 24v'!$L$95:$BF$95,MATCH(BJ192,'Калькулятор 24v'!$L$70:$BF$70,0))</f>
        <v>18887.285827799999</v>
      </c>
      <c r="BP192" s="27">
        <v>136652.97890478154</v>
      </c>
      <c r="BQ192" s="27">
        <v>37743.577554769246</v>
      </c>
      <c r="BR192" s="20">
        <f t="shared" si="37"/>
        <v>174396.5564595508</v>
      </c>
      <c r="BS192" s="8" t="str">
        <f t="shared" si="38"/>
        <v>Wtherm</v>
      </c>
      <c r="BT192" s="9" t="s">
        <v>7</v>
      </c>
      <c r="BU192" s="25" t="s">
        <v>80</v>
      </c>
      <c r="BV192" s="9" t="s">
        <v>7</v>
      </c>
      <c r="BW192" s="9">
        <v>180</v>
      </c>
      <c r="BX192" s="9" t="s">
        <v>7</v>
      </c>
      <c r="BY192" s="9">
        <v>380</v>
      </c>
      <c r="BZ192" s="9" t="s">
        <v>7</v>
      </c>
      <c r="CA192" s="11">
        <v>2900</v>
      </c>
      <c r="CB192" s="9" t="s">
        <v>7</v>
      </c>
      <c r="CC192" s="9">
        <v>8</v>
      </c>
      <c r="CD192" s="24" t="s">
        <v>12</v>
      </c>
      <c r="CE192" s="680">
        <v>41.788639098004133</v>
      </c>
      <c r="CF192" s="662">
        <f>INDEX('Калькулятор 24v'!$L$107:$BF$107,MATCH(CA192,'Калькулятор 24v'!$L$70:$BF$70,0))</f>
        <v>21627.410196599998</v>
      </c>
      <c r="CG192" s="27">
        <v>139399.54405952891</v>
      </c>
      <c r="CH192" s="27">
        <v>37743.577554769246</v>
      </c>
      <c r="CI192" s="20">
        <f t="shared" si="39"/>
        <v>177143.12161429814</v>
      </c>
    </row>
    <row r="193" spans="2:87" ht="16.5" thickBot="1" x14ac:dyDescent="0.3">
      <c r="B193" s="846"/>
      <c r="C193" s="8" t="str">
        <f t="shared" si="30"/>
        <v>Wtherm</v>
      </c>
      <c r="D193" s="9" t="s">
        <v>7</v>
      </c>
      <c r="E193" s="25" t="s">
        <v>80</v>
      </c>
      <c r="F193" s="9" t="s">
        <v>7</v>
      </c>
      <c r="G193" s="9">
        <v>75</v>
      </c>
      <c r="H193" s="9" t="s">
        <v>7</v>
      </c>
      <c r="I193" s="9">
        <v>380</v>
      </c>
      <c r="J193" s="9" t="s">
        <v>7</v>
      </c>
      <c r="K193" s="11">
        <v>2950</v>
      </c>
      <c r="L193" s="9" t="s">
        <v>7</v>
      </c>
      <c r="M193" s="9">
        <v>4</v>
      </c>
      <c r="N193" s="23" t="s">
        <v>8</v>
      </c>
      <c r="O193" s="680">
        <v>30.928784896517534</v>
      </c>
      <c r="P193" s="662">
        <f>INDEX('Калькулятор 24v'!$L$77:$BF$77,MATCH(K193,'Калькулятор 24v'!$L$70:$BF$70,0))</f>
        <v>11839.098960000003</v>
      </c>
      <c r="Q193" s="27">
        <v>106452.89038715838</v>
      </c>
      <c r="R193" s="27">
        <v>38326.826708230779</v>
      </c>
      <c r="S193" s="20">
        <f t="shared" si="31"/>
        <v>144779.71709538915</v>
      </c>
      <c r="T193" s="8" t="str">
        <f t="shared" si="32"/>
        <v>Wtherm</v>
      </c>
      <c r="U193" s="9" t="s">
        <v>7</v>
      </c>
      <c r="V193" s="25" t="s">
        <v>80</v>
      </c>
      <c r="W193" s="9" t="s">
        <v>7</v>
      </c>
      <c r="X193" s="9">
        <v>90</v>
      </c>
      <c r="Y193" s="9" t="s">
        <v>7</v>
      </c>
      <c r="Z193" s="9">
        <v>380</v>
      </c>
      <c r="AA193" s="9" t="s">
        <v>7</v>
      </c>
      <c r="AB193" s="11">
        <v>2950</v>
      </c>
      <c r="AC193" s="9" t="s">
        <v>7</v>
      </c>
      <c r="AD193" s="9">
        <v>4</v>
      </c>
      <c r="AE193" s="23" t="s">
        <v>8</v>
      </c>
      <c r="AF193" s="680">
        <v>31.735303630517535</v>
      </c>
      <c r="AG193" s="662">
        <f>INDEX('Калькулятор 24v'!$L$83:$BF$83,MATCH(AB193,'Калькулятор 24v'!$L$70:$BF$70,0))</f>
        <v>12257.597039999999</v>
      </c>
      <c r="AH193" s="27">
        <v>107466.47960430116</v>
      </c>
      <c r="AI193" s="27">
        <v>38326.826708230779</v>
      </c>
      <c r="AJ193" s="20">
        <f t="shared" si="33"/>
        <v>145793.30631253193</v>
      </c>
      <c r="AK193" s="8" t="str">
        <f t="shared" si="34"/>
        <v>Wtherm</v>
      </c>
      <c r="AL193" s="9" t="s">
        <v>7</v>
      </c>
      <c r="AM193" s="25" t="s">
        <v>80</v>
      </c>
      <c r="AN193" s="9" t="s">
        <v>7</v>
      </c>
      <c r="AO193" s="9">
        <v>110</v>
      </c>
      <c r="AP193" s="9" t="s">
        <v>7</v>
      </c>
      <c r="AQ193" s="9">
        <v>380</v>
      </c>
      <c r="AR193" s="9" t="s">
        <v>7</v>
      </c>
      <c r="AS193" s="11">
        <v>2950</v>
      </c>
      <c r="AT193" s="9" t="s">
        <v>7</v>
      </c>
      <c r="AU193" s="9">
        <v>4</v>
      </c>
      <c r="AV193" s="23" t="s">
        <v>8</v>
      </c>
      <c r="AW193" s="680">
        <v>32.810661942517541</v>
      </c>
      <c r="AX193" s="662">
        <f>INDEX('Калькулятор 24v'!$L$89:$BF$89,MATCH(AS193,'Калькулятор 24v'!$L$70:$BF$70,0))</f>
        <v>14949.759952486744</v>
      </c>
      <c r="AY193" s="27">
        <v>108848.11939382483</v>
      </c>
      <c r="AZ193" s="27">
        <v>38326.826708230779</v>
      </c>
      <c r="BA193" s="20">
        <f t="shared" si="35"/>
        <v>147174.9461020556</v>
      </c>
      <c r="BB193" s="8" t="str">
        <f t="shared" si="36"/>
        <v>Wtherm</v>
      </c>
      <c r="BC193" s="9" t="s">
        <v>7</v>
      </c>
      <c r="BD193" s="25" t="s">
        <v>80</v>
      </c>
      <c r="BE193" s="9" t="s">
        <v>7</v>
      </c>
      <c r="BF193" s="9">
        <v>140</v>
      </c>
      <c r="BG193" s="9" t="s">
        <v>7</v>
      </c>
      <c r="BH193" s="9">
        <v>380</v>
      </c>
      <c r="BI193" s="9" t="s">
        <v>7</v>
      </c>
      <c r="BJ193" s="11">
        <v>2950</v>
      </c>
      <c r="BK193" s="9" t="s">
        <v>7</v>
      </c>
      <c r="BL193" s="9">
        <v>8</v>
      </c>
      <c r="BM193" s="24" t="s">
        <v>12</v>
      </c>
      <c r="BN193" s="680">
        <v>40.561361068751985</v>
      </c>
      <c r="BO193" s="662">
        <f>INDEX('Калькулятор 24v'!$L$95:$BF$95,MATCH(BJ193,'Калькулятор 24v'!$L$70:$BF$70,0))</f>
        <v>19257.624765600001</v>
      </c>
      <c r="BP193" s="27">
        <v>138375.03265120185</v>
      </c>
      <c r="BQ193" s="27">
        <v>38326.826708230779</v>
      </c>
      <c r="BR193" s="20">
        <f t="shared" si="37"/>
        <v>176701.85935943262</v>
      </c>
      <c r="BS193" s="8" t="str">
        <f t="shared" si="38"/>
        <v>Wtherm</v>
      </c>
      <c r="BT193" s="9" t="s">
        <v>7</v>
      </c>
      <c r="BU193" s="25" t="s">
        <v>80</v>
      </c>
      <c r="BV193" s="9" t="s">
        <v>7</v>
      </c>
      <c r="BW193" s="9">
        <v>180</v>
      </c>
      <c r="BX193" s="9" t="s">
        <v>7</v>
      </c>
      <c r="BY193" s="9">
        <v>380</v>
      </c>
      <c r="BZ193" s="9" t="s">
        <v>7</v>
      </c>
      <c r="CA193" s="11">
        <v>2950</v>
      </c>
      <c r="CB193" s="9" t="s">
        <v>7</v>
      </c>
      <c r="CC193" s="9">
        <v>8</v>
      </c>
      <c r="CD193" s="24" t="s">
        <v>12</v>
      </c>
      <c r="CE193" s="680">
        <v>42.71207769275199</v>
      </c>
      <c r="CF193" s="662">
        <f>INDEX('Калькулятор 24v'!$L$107:$BF$107,MATCH(CA193,'Калькулятор 24v'!$L$70:$BF$70,0))</f>
        <v>22051.4770632</v>
      </c>
      <c r="CG193" s="27">
        <v>141153.40598024923</v>
      </c>
      <c r="CH193" s="27">
        <v>38326.826708230779</v>
      </c>
      <c r="CI193" s="20">
        <f t="shared" si="39"/>
        <v>179480.23268848</v>
      </c>
    </row>
    <row r="194" spans="2:87" ht="16.5" thickBot="1" x14ac:dyDescent="0.3">
      <c r="B194" s="847"/>
      <c r="C194" s="8" t="str">
        <f t="shared" si="30"/>
        <v>Wtherm</v>
      </c>
      <c r="D194" s="9" t="s">
        <v>7</v>
      </c>
      <c r="E194" s="25" t="s">
        <v>80</v>
      </c>
      <c r="F194" s="9" t="s">
        <v>7</v>
      </c>
      <c r="G194" s="9">
        <v>75</v>
      </c>
      <c r="H194" s="9" t="s">
        <v>7</v>
      </c>
      <c r="I194" s="9">
        <v>380</v>
      </c>
      <c r="J194" s="9" t="s">
        <v>7</v>
      </c>
      <c r="K194" s="10">
        <v>3000</v>
      </c>
      <c r="L194" s="9" t="s">
        <v>7</v>
      </c>
      <c r="M194" s="9">
        <v>4</v>
      </c>
      <c r="N194" s="24" t="s">
        <v>8</v>
      </c>
      <c r="O194" s="681">
        <v>31.371883744114534</v>
      </c>
      <c r="P194" s="663">
        <f>INDEX('Калькулятор 24v'!$L$77:$BF$77,MATCH(K194,'Калькулятор 24v'!$L$70:$BF$70,0))</f>
        <v>12066.773940000003</v>
      </c>
      <c r="Q194" s="28">
        <v>107636.0024345477</v>
      </c>
      <c r="R194" s="28">
        <v>38910.075861692312</v>
      </c>
      <c r="S194" s="22">
        <f t="shared" si="31"/>
        <v>146546.07829624001</v>
      </c>
      <c r="T194" s="8" t="str">
        <f t="shared" si="32"/>
        <v>Wtherm</v>
      </c>
      <c r="U194" s="9" t="s">
        <v>7</v>
      </c>
      <c r="V194" s="25" t="s">
        <v>80</v>
      </c>
      <c r="W194" s="9" t="s">
        <v>7</v>
      </c>
      <c r="X194" s="9">
        <v>90</v>
      </c>
      <c r="Y194" s="9" t="s">
        <v>7</v>
      </c>
      <c r="Z194" s="9">
        <v>380</v>
      </c>
      <c r="AA194" s="9" t="s">
        <v>7</v>
      </c>
      <c r="AB194" s="10">
        <v>3000</v>
      </c>
      <c r="AC194" s="9" t="s">
        <v>7</v>
      </c>
      <c r="AD194" s="9">
        <v>4</v>
      </c>
      <c r="AE194" s="24" t="s">
        <v>8</v>
      </c>
      <c r="AF194" s="681">
        <v>32.18791667811454</v>
      </c>
      <c r="AG194" s="663">
        <f>INDEX('Калькулятор 24v'!$L$83:$BF$83,MATCH(AB194,'Калькулятор 24v'!$L$70:$BF$70,0))</f>
        <v>12493.320059999998</v>
      </c>
      <c r="AH194" s="28">
        <v>108661.87989705296</v>
      </c>
      <c r="AI194" s="28">
        <v>38910.075861692312</v>
      </c>
      <c r="AJ194" s="22">
        <f t="shared" si="33"/>
        <v>147571.95575874526</v>
      </c>
      <c r="AK194" s="8" t="str">
        <f t="shared" si="34"/>
        <v>Wtherm</v>
      </c>
      <c r="AL194" s="9" t="s">
        <v>7</v>
      </c>
      <c r="AM194" s="25" t="s">
        <v>80</v>
      </c>
      <c r="AN194" s="9" t="s">
        <v>7</v>
      </c>
      <c r="AO194" s="9">
        <v>110</v>
      </c>
      <c r="AP194" s="9" t="s">
        <v>7</v>
      </c>
      <c r="AQ194" s="9">
        <v>380</v>
      </c>
      <c r="AR194" s="9" t="s">
        <v>7</v>
      </c>
      <c r="AS194" s="10">
        <v>3000</v>
      </c>
      <c r="AT194" s="9" t="s">
        <v>7</v>
      </c>
      <c r="AU194" s="9">
        <v>4</v>
      </c>
      <c r="AV194" s="24" t="s">
        <v>8</v>
      </c>
      <c r="AW194" s="681">
        <v>33.275960590114536</v>
      </c>
      <c r="AX194" s="663">
        <f>INDEX('Калькулятор 24v'!$L$89:$BF$89,MATCH(AS194,'Калькулятор 24v'!$L$70:$BF$70,0))</f>
        <v>15237.255336188411</v>
      </c>
      <c r="AY194" s="28">
        <v>110059.90401372664</v>
      </c>
      <c r="AZ194" s="28">
        <v>38910.075861692312</v>
      </c>
      <c r="BA194" s="22">
        <f t="shared" si="35"/>
        <v>148969.97987541894</v>
      </c>
      <c r="BB194" s="8" t="str">
        <f t="shared" si="36"/>
        <v>Wtherm</v>
      </c>
      <c r="BC194" s="9" t="s">
        <v>7</v>
      </c>
      <c r="BD194" s="25" t="s">
        <v>80</v>
      </c>
      <c r="BE194" s="9" t="s">
        <v>7</v>
      </c>
      <c r="BF194" s="9">
        <v>140</v>
      </c>
      <c r="BG194" s="9" t="s">
        <v>7</v>
      </c>
      <c r="BH194" s="9">
        <v>380</v>
      </c>
      <c r="BI194" s="9" t="s">
        <v>7</v>
      </c>
      <c r="BJ194" s="10">
        <v>3000</v>
      </c>
      <c r="BK194" s="9" t="s">
        <v>7</v>
      </c>
      <c r="BL194" s="9">
        <v>8</v>
      </c>
      <c r="BM194" s="24" t="s">
        <v>12</v>
      </c>
      <c r="BN194" s="681">
        <v>41.157428463499848</v>
      </c>
      <c r="BO194" s="663">
        <f>INDEX('Калькулятор 24v'!$L$95:$BF$95,MATCH(BJ194,'Калькулятор 24v'!$L$70:$BF$70,0))</f>
        <v>19627.963703400001</v>
      </c>
      <c r="BP194" s="28">
        <v>140109.57263762216</v>
      </c>
      <c r="BQ194" s="28">
        <v>38910.075861692312</v>
      </c>
      <c r="BR194" s="22">
        <f t="shared" si="37"/>
        <v>179019.64849931447</v>
      </c>
      <c r="BS194" s="8" t="str">
        <f t="shared" si="38"/>
        <v>Wtherm</v>
      </c>
      <c r="BT194" s="9" t="s">
        <v>7</v>
      </c>
      <c r="BU194" s="25" t="s">
        <v>80</v>
      </c>
      <c r="BV194" s="9" t="s">
        <v>7</v>
      </c>
      <c r="BW194" s="9">
        <v>180</v>
      </c>
      <c r="BX194" s="9" t="s">
        <v>7</v>
      </c>
      <c r="BY194" s="9">
        <v>380</v>
      </c>
      <c r="BZ194" s="9" t="s">
        <v>7</v>
      </c>
      <c r="CA194" s="10">
        <v>3000</v>
      </c>
      <c r="CB194" s="9" t="s">
        <v>7</v>
      </c>
      <c r="CC194" s="9">
        <v>8</v>
      </c>
      <c r="CD194" s="24" t="s">
        <v>12</v>
      </c>
      <c r="CE194" s="681">
        <v>43.333516287499847</v>
      </c>
      <c r="CF194" s="663">
        <f>INDEX('Калькулятор 24v'!$L$107:$BF$107,MATCH(CA194,'Калькулятор 24v'!$L$70:$BF$70,0))</f>
        <v>22475.543929799998</v>
      </c>
      <c r="CG194" s="28">
        <v>142920.71462096952</v>
      </c>
      <c r="CH194" s="28">
        <v>38910.075861692312</v>
      </c>
      <c r="CI194" s="22">
        <f t="shared" si="39"/>
        <v>181830.79048266183</v>
      </c>
    </row>
    <row r="195" spans="2:87" ht="15.75" thickBot="1" x14ac:dyDescent="0.3">
      <c r="O195" s="682"/>
      <c r="P195"/>
      <c r="AF195" s="682" t="s">
        <v>16</v>
      </c>
      <c r="AG195"/>
      <c r="AW195" s="682" t="s">
        <v>16</v>
      </c>
      <c r="AX195"/>
      <c r="AY195" t="s">
        <v>16</v>
      </c>
      <c r="BN195" s="682" t="s">
        <v>16</v>
      </c>
      <c r="BO195"/>
      <c r="CE195" s="682" t="s">
        <v>16</v>
      </c>
      <c r="CF195"/>
    </row>
    <row r="196" spans="2:87" ht="16.5" customHeight="1" thickBot="1" x14ac:dyDescent="0.3">
      <c r="B196" s="854" t="s">
        <v>15</v>
      </c>
      <c r="C196" s="8" t="str">
        <f>$B$3</f>
        <v>Wtherm</v>
      </c>
      <c r="D196" s="9" t="s">
        <v>7</v>
      </c>
      <c r="E196" s="25" t="s">
        <v>80</v>
      </c>
      <c r="F196" s="9" t="s">
        <v>7</v>
      </c>
      <c r="G196" s="9">
        <v>75</v>
      </c>
      <c r="H196" s="9" t="s">
        <v>7</v>
      </c>
      <c r="I196" s="9">
        <v>420</v>
      </c>
      <c r="J196" s="9" t="s">
        <v>7</v>
      </c>
      <c r="K196" s="10">
        <v>700</v>
      </c>
      <c r="L196" s="9" t="s">
        <v>7</v>
      </c>
      <c r="M196" s="9">
        <v>5</v>
      </c>
      <c r="N196" s="24" t="s">
        <v>8</v>
      </c>
      <c r="O196" s="679">
        <v>8.8923634610213043</v>
      </c>
      <c r="P196" s="661">
        <f>INDEX('Калькулятор 24v'!$L$78:$BF$78,MATCH(K196,'Калькулятор 24v'!$L$70:$BF$70,0))</f>
        <v>1878.5987220000002</v>
      </c>
      <c r="Q196" s="26">
        <v>29290.294173944334</v>
      </c>
      <c r="R196" s="26">
        <v>10152.318378051285</v>
      </c>
      <c r="S196" s="18">
        <f t="shared" si="31"/>
        <v>39442.612551995619</v>
      </c>
      <c r="T196" s="8" t="str">
        <f>$B$3</f>
        <v>Wtherm</v>
      </c>
      <c r="U196" s="9" t="s">
        <v>7</v>
      </c>
      <c r="V196" s="25" t="s">
        <v>80</v>
      </c>
      <c r="W196" s="9" t="s">
        <v>7</v>
      </c>
      <c r="X196" s="9">
        <v>90</v>
      </c>
      <c r="Y196" s="9" t="s">
        <v>7</v>
      </c>
      <c r="Z196" s="9">
        <v>420</v>
      </c>
      <c r="AA196" s="9" t="s">
        <v>7</v>
      </c>
      <c r="AB196" s="10">
        <v>700</v>
      </c>
      <c r="AC196" s="9" t="s">
        <v>7</v>
      </c>
      <c r="AD196" s="9">
        <v>5</v>
      </c>
      <c r="AE196" s="24" t="s">
        <v>8</v>
      </c>
      <c r="AF196" s="679">
        <v>9.1812145730213039</v>
      </c>
      <c r="AG196" s="661">
        <f>INDEX('Калькулятор 24v'!$L$84:$BF$84,MATCH(AB196,'Калькулятор 24v'!$L$70:$BF$70,0))</f>
        <v>1998.6466500000001</v>
      </c>
      <c r="AH196" s="26">
        <v>29653.436634713471</v>
      </c>
      <c r="AI196" s="26">
        <v>10152.318378051285</v>
      </c>
      <c r="AJ196" s="18">
        <f t="shared" si="33"/>
        <v>39805.755012764756</v>
      </c>
      <c r="AK196" s="8" t="str">
        <f>$B$3</f>
        <v>Wtherm</v>
      </c>
      <c r="AL196" s="9" t="s">
        <v>7</v>
      </c>
      <c r="AM196" s="25" t="s">
        <v>80</v>
      </c>
      <c r="AN196" s="9" t="s">
        <v>7</v>
      </c>
      <c r="AO196" s="9">
        <v>110</v>
      </c>
      <c r="AP196" s="9" t="s">
        <v>7</v>
      </c>
      <c r="AQ196" s="9">
        <v>420</v>
      </c>
      <c r="AR196" s="9" t="s">
        <v>7</v>
      </c>
      <c r="AS196" s="10">
        <v>700</v>
      </c>
      <c r="AT196" s="9" t="s">
        <v>7</v>
      </c>
      <c r="AU196" s="9">
        <v>5</v>
      </c>
      <c r="AV196" s="24" t="s">
        <v>8</v>
      </c>
      <c r="AW196" s="679">
        <v>9.5663493890213047</v>
      </c>
      <c r="AX196" s="661">
        <f>INDEX('Калькулятор 24v'!$L$90:$BF$90,MATCH(AS196,'Калькулятор 24v'!$L$70:$BF$70,0))</f>
        <v>2405.3800254971538</v>
      </c>
      <c r="AY196" s="26">
        <v>30167.814082405654</v>
      </c>
      <c r="AZ196" s="26">
        <v>10152.318378051285</v>
      </c>
      <c r="BA196" s="18">
        <f t="shared" si="35"/>
        <v>40320.132460456938</v>
      </c>
      <c r="BB196" s="8" t="str">
        <f>$B$3</f>
        <v>Wtherm</v>
      </c>
      <c r="BC196" s="9" t="s">
        <v>7</v>
      </c>
      <c r="BD196" s="25" t="s">
        <v>80</v>
      </c>
      <c r="BE196" s="9" t="s">
        <v>7</v>
      </c>
      <c r="BF196" s="9">
        <v>140</v>
      </c>
      <c r="BG196" s="9" t="s">
        <v>7</v>
      </c>
      <c r="BH196" s="9">
        <v>420</v>
      </c>
      <c r="BI196" s="9" t="s">
        <v>7</v>
      </c>
      <c r="BJ196" s="10">
        <v>700</v>
      </c>
      <c r="BK196" s="9" t="s">
        <v>7</v>
      </c>
      <c r="BL196" s="9">
        <v>10</v>
      </c>
      <c r="BM196" s="24" t="s">
        <v>12</v>
      </c>
      <c r="BN196" s="679">
        <v>11.530734158579021</v>
      </c>
      <c r="BO196" s="661">
        <f>INDEX('Калькулятор 24v'!$L$96:$BF$96,MATCH(BJ196,'Калькулятор 24v'!$L$70:$BF$70,0))</f>
        <v>3057.3371828999993</v>
      </c>
      <c r="BP196" s="26">
        <v>37246.205769424872</v>
      </c>
      <c r="BQ196" s="26">
        <v>10152.318378051285</v>
      </c>
      <c r="BR196" s="18">
        <f t="shared" si="37"/>
        <v>47398.524147476157</v>
      </c>
      <c r="BS196" s="8" t="str">
        <f>$B$3</f>
        <v>Wtherm</v>
      </c>
      <c r="BT196" s="9" t="s">
        <v>7</v>
      </c>
      <c r="BU196" s="25" t="s">
        <v>80</v>
      </c>
      <c r="BV196" s="9" t="s">
        <v>7</v>
      </c>
      <c r="BW196" s="9">
        <v>180</v>
      </c>
      <c r="BX196" s="9" t="s">
        <v>7</v>
      </c>
      <c r="BY196" s="9">
        <v>420</v>
      </c>
      <c r="BZ196" s="9" t="s">
        <v>7</v>
      </c>
      <c r="CA196" s="10">
        <v>700</v>
      </c>
      <c r="CB196" s="9" t="s">
        <v>7</v>
      </c>
      <c r="CC196" s="9">
        <v>10</v>
      </c>
      <c r="CD196" s="24" t="s">
        <v>12</v>
      </c>
      <c r="CE196" s="679">
        <v>12.301003790579017</v>
      </c>
      <c r="CF196" s="661">
        <f>INDEX('Калькулятор 24v'!$L$108:$BF$108,MATCH(CA196,'Калькулятор 24v'!$L$70:$BF$70,0))</f>
        <v>3500.8886912999997</v>
      </c>
      <c r="CG196" s="26">
        <v>38244.773164809238</v>
      </c>
      <c r="CH196" s="26">
        <v>10152.318378051285</v>
      </c>
      <c r="CI196" s="18">
        <f t="shared" si="39"/>
        <v>48397.091542860522</v>
      </c>
    </row>
    <row r="197" spans="2:87" ht="16.5" thickBot="1" x14ac:dyDescent="0.3">
      <c r="B197" s="855"/>
      <c r="C197" s="8" t="str">
        <f t="shared" ref="C197:C242" si="40">$B$3</f>
        <v>Wtherm</v>
      </c>
      <c r="D197" s="9" t="s">
        <v>7</v>
      </c>
      <c r="E197" s="25" t="s">
        <v>80</v>
      </c>
      <c r="F197" s="9" t="s">
        <v>7</v>
      </c>
      <c r="G197" s="9">
        <v>75</v>
      </c>
      <c r="H197" s="9" t="s">
        <v>7</v>
      </c>
      <c r="I197" s="9">
        <v>420</v>
      </c>
      <c r="J197" s="9" t="s">
        <v>7</v>
      </c>
      <c r="K197" s="11">
        <v>750</v>
      </c>
      <c r="L197" s="9" t="s">
        <v>7</v>
      </c>
      <c r="M197" s="9">
        <v>5</v>
      </c>
      <c r="N197" s="23" t="s">
        <v>8</v>
      </c>
      <c r="O197" s="680">
        <v>9.3909970979701249</v>
      </c>
      <c r="P197" s="662">
        <f>INDEX('Калькулятор 24v'!$L$78:$BF$78,MATCH(K197,'Калькулятор 24v'!$L$70:$BF$70,0))</f>
        <v>2146.9699680000008</v>
      </c>
      <c r="Q197" s="27">
        <v>31989.999056157019</v>
      </c>
      <c r="R197" s="27">
        <v>10793.337191769233</v>
      </c>
      <c r="S197" s="20">
        <f t="shared" si="31"/>
        <v>42783.336247926251</v>
      </c>
      <c r="T197" s="8" t="str">
        <f t="shared" ref="T197:T242" si="41">$B$3</f>
        <v>Wtherm</v>
      </c>
      <c r="U197" s="9" t="s">
        <v>7</v>
      </c>
      <c r="V197" s="25" t="s">
        <v>80</v>
      </c>
      <c r="W197" s="9" t="s">
        <v>7</v>
      </c>
      <c r="X197" s="9">
        <v>90</v>
      </c>
      <c r="Y197" s="9" t="s">
        <v>7</v>
      </c>
      <c r="Z197" s="9">
        <v>420</v>
      </c>
      <c r="AA197" s="9" t="s">
        <v>7</v>
      </c>
      <c r="AB197" s="11">
        <v>750</v>
      </c>
      <c r="AC197" s="9" t="s">
        <v>7</v>
      </c>
      <c r="AD197" s="9">
        <v>5</v>
      </c>
      <c r="AE197" s="23" t="s">
        <v>8</v>
      </c>
      <c r="AF197" s="680">
        <v>9.6893624099701245</v>
      </c>
      <c r="AG197" s="662">
        <f>INDEX('Калькулятор 24v'!$L$84:$BF$84,MATCH(AB197,'Калькулятор 24v'!$L$70:$BF$70,0))</f>
        <v>2284.1676000000002</v>
      </c>
      <c r="AH197" s="27">
        <v>32365.069582288656</v>
      </c>
      <c r="AI197" s="27">
        <v>10793.337191769233</v>
      </c>
      <c r="AJ197" s="20">
        <f t="shared" si="33"/>
        <v>43158.40677405789</v>
      </c>
      <c r="AK197" s="8" t="str">
        <f t="shared" ref="AK197:AK242" si="42">$B$3</f>
        <v>Wtherm</v>
      </c>
      <c r="AL197" s="9" t="s">
        <v>7</v>
      </c>
      <c r="AM197" s="25" t="s">
        <v>80</v>
      </c>
      <c r="AN197" s="9" t="s">
        <v>7</v>
      </c>
      <c r="AO197" s="9">
        <v>110</v>
      </c>
      <c r="AP197" s="9" t="s">
        <v>7</v>
      </c>
      <c r="AQ197" s="9">
        <v>420</v>
      </c>
      <c r="AR197" s="9" t="s">
        <v>7</v>
      </c>
      <c r="AS197" s="11">
        <v>750</v>
      </c>
      <c r="AT197" s="9" t="s">
        <v>7</v>
      </c>
      <c r="AU197" s="9">
        <v>5</v>
      </c>
      <c r="AV197" s="23" t="s">
        <v>8</v>
      </c>
      <c r="AW197" s="680">
        <v>10.087182825970123</v>
      </c>
      <c r="AX197" s="662">
        <f>INDEX('Калькулятор 24v'!$L$90:$BF$90,MATCH(AS197,'Калькулятор 24v'!$L$70:$BF$70,0))</f>
        <v>2749.005743425319</v>
      </c>
      <c r="AY197" s="27">
        <v>32895.351117130835</v>
      </c>
      <c r="AZ197" s="27">
        <v>10793.337191769233</v>
      </c>
      <c r="BA197" s="20">
        <f t="shared" si="35"/>
        <v>43688.688308900069</v>
      </c>
      <c r="BB197" s="8" t="str">
        <f t="shared" ref="BB197:BB242" si="43">$B$3</f>
        <v>Wtherm</v>
      </c>
      <c r="BC197" s="9" t="s">
        <v>7</v>
      </c>
      <c r="BD197" s="25" t="s">
        <v>80</v>
      </c>
      <c r="BE197" s="9" t="s">
        <v>7</v>
      </c>
      <c r="BF197" s="9">
        <v>140</v>
      </c>
      <c r="BG197" s="9" t="s">
        <v>7</v>
      </c>
      <c r="BH197" s="9">
        <v>420</v>
      </c>
      <c r="BI197" s="9" t="s">
        <v>7</v>
      </c>
      <c r="BJ197" s="11">
        <v>750</v>
      </c>
      <c r="BK197" s="9" t="s">
        <v>7</v>
      </c>
      <c r="BL197" s="9">
        <v>10</v>
      </c>
      <c r="BM197" s="24" t="s">
        <v>12</v>
      </c>
      <c r="BN197" s="680">
        <v>12.210271429466403</v>
      </c>
      <c r="BO197" s="662">
        <f>INDEX('Калькулятор 24v'!$L$96:$BF$96,MATCH(BJ197,'Калькулятор 24v'!$L$70:$BF$70,0))</f>
        <v>3494.0996375999994</v>
      </c>
      <c r="BP197" s="27">
        <v>40620.322529616911</v>
      </c>
      <c r="BQ197" s="27">
        <v>10793.337191769233</v>
      </c>
      <c r="BR197" s="20">
        <f t="shared" si="37"/>
        <v>51413.659721386146</v>
      </c>
      <c r="BS197" s="8" t="str">
        <f t="shared" ref="BS197:BS242" si="44">$B$3</f>
        <v>Wtherm</v>
      </c>
      <c r="BT197" s="9" t="s">
        <v>7</v>
      </c>
      <c r="BU197" s="25" t="s">
        <v>80</v>
      </c>
      <c r="BV197" s="9" t="s">
        <v>7</v>
      </c>
      <c r="BW197" s="9">
        <v>180</v>
      </c>
      <c r="BX197" s="9" t="s">
        <v>7</v>
      </c>
      <c r="BY197" s="9">
        <v>420</v>
      </c>
      <c r="BZ197" s="9" t="s">
        <v>7</v>
      </c>
      <c r="CA197" s="11">
        <v>750</v>
      </c>
      <c r="CB197" s="9" t="s">
        <v>7</v>
      </c>
      <c r="CC197" s="9">
        <v>10</v>
      </c>
      <c r="CD197" s="24" t="s">
        <v>12</v>
      </c>
      <c r="CE197" s="680">
        <v>13.005912261466401</v>
      </c>
      <c r="CF197" s="662">
        <f>INDEX('Калькулятор 24v'!$L$108:$BF$108,MATCH(CA197,'Калькулятор 24v'!$L$70:$BF$70,0))</f>
        <v>4001.0156471999999</v>
      </c>
      <c r="CG197" s="27">
        <v>41650.698099301269</v>
      </c>
      <c r="CH197" s="27">
        <v>10793.337191769233</v>
      </c>
      <c r="CI197" s="20">
        <f t="shared" si="39"/>
        <v>52444.035291070504</v>
      </c>
    </row>
    <row r="198" spans="2:87" ht="16.5" thickBot="1" x14ac:dyDescent="0.3">
      <c r="B198" s="855"/>
      <c r="C198" s="8" t="str">
        <f t="shared" si="40"/>
        <v>Wtherm</v>
      </c>
      <c r="D198" s="9" t="s">
        <v>7</v>
      </c>
      <c r="E198" s="25" t="s">
        <v>80</v>
      </c>
      <c r="F198" s="9" t="s">
        <v>7</v>
      </c>
      <c r="G198" s="9">
        <v>75</v>
      </c>
      <c r="H198" s="9" t="s">
        <v>7</v>
      </c>
      <c r="I198" s="9">
        <v>420</v>
      </c>
      <c r="J198" s="9" t="s">
        <v>7</v>
      </c>
      <c r="K198" s="11">
        <v>800</v>
      </c>
      <c r="L198" s="9" t="s">
        <v>7</v>
      </c>
      <c r="M198" s="9">
        <v>5</v>
      </c>
      <c r="N198" s="23" t="s">
        <v>8</v>
      </c>
      <c r="O198" s="680">
        <v>9.9207387349189435</v>
      </c>
      <c r="P198" s="662">
        <f>INDEX('Калькулятор 24v'!$L$78:$BF$78,MATCH(K198,'Калькулятор 24v'!$L$70:$BF$70,0))</f>
        <v>2415.3412140000005</v>
      </c>
      <c r="Q198" s="27">
        <v>34672.388388369705</v>
      </c>
      <c r="R198" s="27">
        <v>11664.35600548718</v>
      </c>
      <c r="S198" s="20">
        <f t="shared" si="31"/>
        <v>46336.744393856883</v>
      </c>
      <c r="T198" s="8" t="str">
        <f t="shared" si="41"/>
        <v>Wtherm</v>
      </c>
      <c r="U198" s="9" t="s">
        <v>7</v>
      </c>
      <c r="V198" s="25" t="s">
        <v>80</v>
      </c>
      <c r="W198" s="9" t="s">
        <v>7</v>
      </c>
      <c r="X198" s="9">
        <v>90</v>
      </c>
      <c r="Y198" s="9" t="s">
        <v>7</v>
      </c>
      <c r="Z198" s="9">
        <v>420</v>
      </c>
      <c r="AA198" s="9" t="s">
        <v>7</v>
      </c>
      <c r="AB198" s="11">
        <v>800</v>
      </c>
      <c r="AC198" s="9" t="s">
        <v>7</v>
      </c>
      <c r="AD198" s="9">
        <v>5</v>
      </c>
      <c r="AE198" s="23" t="s">
        <v>8</v>
      </c>
      <c r="AF198" s="680">
        <v>10.228618246918943</v>
      </c>
      <c r="AG198" s="662">
        <f>INDEX('Калькулятор 24v'!$L$84:$BF$84,MATCH(AB198,'Калькулятор 24v'!$L$70:$BF$70,0))</f>
        <v>2569.6885500000003</v>
      </c>
      <c r="AH198" s="27">
        <v>35059.386979863848</v>
      </c>
      <c r="AI198" s="27">
        <v>11664.35600548718</v>
      </c>
      <c r="AJ198" s="20">
        <f t="shared" si="33"/>
        <v>46723.742985351026</v>
      </c>
      <c r="AK198" s="8" t="str">
        <f t="shared" si="42"/>
        <v>Wtherm</v>
      </c>
      <c r="AL198" s="9" t="s">
        <v>7</v>
      </c>
      <c r="AM198" s="25" t="s">
        <v>80</v>
      </c>
      <c r="AN198" s="9" t="s">
        <v>7</v>
      </c>
      <c r="AO198" s="9">
        <v>110</v>
      </c>
      <c r="AP198" s="9" t="s">
        <v>7</v>
      </c>
      <c r="AQ198" s="9">
        <v>420</v>
      </c>
      <c r="AR198" s="9" t="s">
        <v>7</v>
      </c>
      <c r="AS198" s="11">
        <v>800</v>
      </c>
      <c r="AT198" s="9" t="s">
        <v>7</v>
      </c>
      <c r="AU198" s="9">
        <v>5</v>
      </c>
      <c r="AV198" s="23" t="s">
        <v>8</v>
      </c>
      <c r="AW198" s="680">
        <v>10.639124262918942</v>
      </c>
      <c r="AX198" s="662">
        <f>INDEX('Калькулятор 24v'!$L$90:$BF$90,MATCH(AS198,'Калькулятор 24v'!$L$70:$BF$70,0))</f>
        <v>3092.6314613534832</v>
      </c>
      <c r="AY198" s="27">
        <v>35605.572601856024</v>
      </c>
      <c r="AZ198" s="27">
        <v>11664.35600548718</v>
      </c>
      <c r="BA198" s="20">
        <f t="shared" si="35"/>
        <v>47269.928607343201</v>
      </c>
      <c r="BB198" s="8" t="str">
        <f t="shared" si="43"/>
        <v>Wtherm</v>
      </c>
      <c r="BC198" s="9" t="s">
        <v>7</v>
      </c>
      <c r="BD198" s="25" t="s">
        <v>80</v>
      </c>
      <c r="BE198" s="9" t="s">
        <v>7</v>
      </c>
      <c r="BF198" s="9">
        <v>140</v>
      </c>
      <c r="BG198" s="9" t="s">
        <v>7</v>
      </c>
      <c r="BH198" s="9">
        <v>420</v>
      </c>
      <c r="BI198" s="9" t="s">
        <v>7</v>
      </c>
      <c r="BJ198" s="11">
        <v>800</v>
      </c>
      <c r="BK198" s="9" t="s">
        <v>7</v>
      </c>
      <c r="BL198" s="9">
        <v>10</v>
      </c>
      <c r="BM198" s="24" t="s">
        <v>12</v>
      </c>
      <c r="BN198" s="680">
        <v>12.920916700353786</v>
      </c>
      <c r="BO198" s="662">
        <f>INDEX('Калькулятор 24v'!$L$96:$BF$96,MATCH(BJ198,'Калькулятор 24v'!$L$70:$BF$70,0))</f>
        <v>3930.8620922999999</v>
      </c>
      <c r="BP198" s="27">
        <v>43977.123739808958</v>
      </c>
      <c r="BQ198" s="27">
        <v>11664.35600548718</v>
      </c>
      <c r="BR198" s="20">
        <f t="shared" si="37"/>
        <v>55641.479745296136</v>
      </c>
      <c r="BS198" s="8" t="str">
        <f t="shared" si="44"/>
        <v>Wtherm</v>
      </c>
      <c r="BT198" s="9" t="s">
        <v>7</v>
      </c>
      <c r="BU198" s="25" t="s">
        <v>80</v>
      </c>
      <c r="BV198" s="9" t="s">
        <v>7</v>
      </c>
      <c r="BW198" s="9">
        <v>180</v>
      </c>
      <c r="BX198" s="9" t="s">
        <v>7</v>
      </c>
      <c r="BY198" s="9">
        <v>420</v>
      </c>
      <c r="BZ198" s="9" t="s">
        <v>7</v>
      </c>
      <c r="CA198" s="11">
        <v>800</v>
      </c>
      <c r="CB198" s="9" t="s">
        <v>7</v>
      </c>
      <c r="CC198" s="9">
        <v>10</v>
      </c>
      <c r="CD198" s="24" t="s">
        <v>12</v>
      </c>
      <c r="CE198" s="680">
        <v>13.741928732353783</v>
      </c>
      <c r="CF198" s="662">
        <f>INDEX('Калькулятор 24v'!$L$108:$BF$108,MATCH(CA198,'Калькулятор 24v'!$L$70:$BF$70,0))</f>
        <v>4501.1426031000001</v>
      </c>
      <c r="CG198" s="27">
        <v>45039.307483793324</v>
      </c>
      <c r="CH198" s="27">
        <v>11664.35600548718</v>
      </c>
      <c r="CI198" s="20">
        <f t="shared" si="39"/>
        <v>56703.663489280501</v>
      </c>
    </row>
    <row r="199" spans="2:87" ht="16.5" thickBot="1" x14ac:dyDescent="0.3">
      <c r="B199" s="855"/>
      <c r="C199" s="8" t="str">
        <f t="shared" si="40"/>
        <v>Wtherm</v>
      </c>
      <c r="D199" s="9" t="s">
        <v>7</v>
      </c>
      <c r="E199" s="25" t="s">
        <v>80</v>
      </c>
      <c r="F199" s="9" t="s">
        <v>7</v>
      </c>
      <c r="G199" s="9">
        <v>75</v>
      </c>
      <c r="H199" s="9" t="s">
        <v>7</v>
      </c>
      <c r="I199" s="9">
        <v>420</v>
      </c>
      <c r="J199" s="9" t="s">
        <v>7</v>
      </c>
      <c r="K199" s="11">
        <v>850</v>
      </c>
      <c r="L199" s="9" t="s">
        <v>7</v>
      </c>
      <c r="M199" s="9">
        <v>5</v>
      </c>
      <c r="N199" s="23" t="s">
        <v>8</v>
      </c>
      <c r="O199" s="680">
        <v>10.419372371867762</v>
      </c>
      <c r="P199" s="662">
        <f>INDEX('Калькулятор 24v'!$L$78:$BF$78,MATCH(K199,'Калькулятор 24v'!$L$70:$BF$70,0))</f>
        <v>2683.7124600000006</v>
      </c>
      <c r="Q199" s="27">
        <v>37337.46217058241</v>
      </c>
      <c r="R199" s="27">
        <v>12305.374819205128</v>
      </c>
      <c r="S199" s="20">
        <f t="shared" si="31"/>
        <v>49642.836989787538</v>
      </c>
      <c r="T199" s="8" t="str">
        <f t="shared" si="41"/>
        <v>Wtherm</v>
      </c>
      <c r="U199" s="9" t="s">
        <v>7</v>
      </c>
      <c r="V199" s="25" t="s">
        <v>80</v>
      </c>
      <c r="W199" s="9" t="s">
        <v>7</v>
      </c>
      <c r="X199" s="9">
        <v>90</v>
      </c>
      <c r="Y199" s="9" t="s">
        <v>7</v>
      </c>
      <c r="Z199" s="9">
        <v>420</v>
      </c>
      <c r="AA199" s="9" t="s">
        <v>7</v>
      </c>
      <c r="AB199" s="11">
        <v>850</v>
      </c>
      <c r="AC199" s="9" t="s">
        <v>7</v>
      </c>
      <c r="AD199" s="9">
        <v>5</v>
      </c>
      <c r="AE199" s="23" t="s">
        <v>8</v>
      </c>
      <c r="AF199" s="680">
        <v>10.736766083867764</v>
      </c>
      <c r="AG199" s="662">
        <f>INDEX('Калькулятор 24v'!$L$84:$BF$84,MATCH(AB199,'Калькулятор 24v'!$L$70:$BF$70,0))</f>
        <v>2855.2095000000004</v>
      </c>
      <c r="AH199" s="27">
        <v>37736.388827439048</v>
      </c>
      <c r="AI199" s="27">
        <v>12305.374819205128</v>
      </c>
      <c r="AJ199" s="20">
        <f t="shared" si="33"/>
        <v>50041.763646644176</v>
      </c>
      <c r="AK199" s="8" t="str">
        <f t="shared" si="42"/>
        <v>Wtherm</v>
      </c>
      <c r="AL199" s="9" t="s">
        <v>7</v>
      </c>
      <c r="AM199" s="25" t="s">
        <v>80</v>
      </c>
      <c r="AN199" s="9" t="s">
        <v>7</v>
      </c>
      <c r="AO199" s="9">
        <v>110</v>
      </c>
      <c r="AP199" s="9" t="s">
        <v>7</v>
      </c>
      <c r="AQ199" s="9">
        <v>420</v>
      </c>
      <c r="AR199" s="9" t="s">
        <v>7</v>
      </c>
      <c r="AS199" s="11">
        <v>850</v>
      </c>
      <c r="AT199" s="9" t="s">
        <v>7</v>
      </c>
      <c r="AU199" s="9">
        <v>5</v>
      </c>
      <c r="AV199" s="23" t="s">
        <v>8</v>
      </c>
      <c r="AW199" s="680">
        <v>11.159957699867764</v>
      </c>
      <c r="AX199" s="662">
        <f>INDEX('Калькулятор 24v'!$L$90:$BF$90,MATCH(AS199,'Калькулятор 24v'!$L$70:$BF$70,0))</f>
        <v>3436.2571792816484</v>
      </c>
      <c r="AY199" s="27">
        <v>38298.478536581228</v>
      </c>
      <c r="AZ199" s="27">
        <v>12305.374819205128</v>
      </c>
      <c r="BA199" s="20">
        <f t="shared" si="35"/>
        <v>50603.853355786356</v>
      </c>
      <c r="BB199" s="8" t="str">
        <f t="shared" si="43"/>
        <v>Wtherm</v>
      </c>
      <c r="BC199" s="9" t="s">
        <v>7</v>
      </c>
      <c r="BD199" s="25" t="s">
        <v>80</v>
      </c>
      <c r="BE199" s="9" t="s">
        <v>7</v>
      </c>
      <c r="BF199" s="9">
        <v>140</v>
      </c>
      <c r="BG199" s="9" t="s">
        <v>7</v>
      </c>
      <c r="BH199" s="9">
        <v>420</v>
      </c>
      <c r="BI199" s="9" t="s">
        <v>7</v>
      </c>
      <c r="BJ199" s="11">
        <v>850</v>
      </c>
      <c r="BK199" s="9" t="s">
        <v>7</v>
      </c>
      <c r="BL199" s="9">
        <v>10</v>
      </c>
      <c r="BM199" s="24" t="s">
        <v>12</v>
      </c>
      <c r="BN199" s="680">
        <v>13.600453971241169</v>
      </c>
      <c r="BO199" s="662">
        <f>INDEX('Калькулятор 24v'!$L$96:$BF$96,MATCH(BJ199,'Калькулятор 24v'!$L$70:$BF$70,0))</f>
        <v>4367.6245469999994</v>
      </c>
      <c r="BP199" s="27">
        <v>47316.609400001005</v>
      </c>
      <c r="BQ199" s="27">
        <v>12305.374819205128</v>
      </c>
      <c r="BR199" s="20">
        <f t="shared" si="37"/>
        <v>59621.984219206133</v>
      </c>
      <c r="BS199" s="8" t="str">
        <f t="shared" si="44"/>
        <v>Wtherm</v>
      </c>
      <c r="BT199" s="9" t="s">
        <v>7</v>
      </c>
      <c r="BU199" s="25" t="s">
        <v>80</v>
      </c>
      <c r="BV199" s="9" t="s">
        <v>7</v>
      </c>
      <c r="BW199" s="9">
        <v>180</v>
      </c>
      <c r="BX199" s="9" t="s">
        <v>7</v>
      </c>
      <c r="BY199" s="9">
        <v>420</v>
      </c>
      <c r="BZ199" s="9" t="s">
        <v>7</v>
      </c>
      <c r="CA199" s="11">
        <v>850</v>
      </c>
      <c r="CB199" s="9" t="s">
        <v>7</v>
      </c>
      <c r="CC199" s="9">
        <v>10</v>
      </c>
      <c r="CD199" s="24" t="s">
        <v>12</v>
      </c>
      <c r="CE199" s="680">
        <v>14.446837203241166</v>
      </c>
      <c r="CF199" s="662">
        <f>INDEX('Калькулятор 24v'!$L$108:$BF$108,MATCH(CA199,'Калькулятор 24v'!$L$70:$BF$70,0))</f>
        <v>5001.2695590000003</v>
      </c>
      <c r="CG199" s="27">
        <v>48410.601318285371</v>
      </c>
      <c r="CH199" s="27">
        <v>12305.374819205128</v>
      </c>
      <c r="CI199" s="20">
        <f t="shared" si="39"/>
        <v>60715.976137490499</v>
      </c>
    </row>
    <row r="200" spans="2:87" ht="16.5" thickBot="1" x14ac:dyDescent="0.3">
      <c r="B200" s="855"/>
      <c r="C200" s="8" t="str">
        <f t="shared" si="40"/>
        <v>Wtherm</v>
      </c>
      <c r="D200" s="9" t="s">
        <v>7</v>
      </c>
      <c r="E200" s="25" t="s">
        <v>80</v>
      </c>
      <c r="F200" s="9" t="s">
        <v>7</v>
      </c>
      <c r="G200" s="9">
        <v>75</v>
      </c>
      <c r="H200" s="9" t="s">
        <v>7</v>
      </c>
      <c r="I200" s="9">
        <v>420</v>
      </c>
      <c r="J200" s="9" t="s">
        <v>7</v>
      </c>
      <c r="K200" s="11">
        <v>900</v>
      </c>
      <c r="L200" s="9" t="s">
        <v>7</v>
      </c>
      <c r="M200" s="9">
        <v>5</v>
      </c>
      <c r="N200" s="23" t="s">
        <v>8</v>
      </c>
      <c r="O200" s="680">
        <v>10.918006008816585</v>
      </c>
      <c r="P200" s="662">
        <f>INDEX('Калькулятор 24v'!$L$78:$BF$78,MATCH(K200,'Калькулятор 24v'!$L$70:$BF$70,0))</f>
        <v>2952.0837060000008</v>
      </c>
      <c r="Q200" s="27">
        <v>39985.220402795101</v>
      </c>
      <c r="R200" s="27">
        <v>12946.393632923078</v>
      </c>
      <c r="S200" s="20">
        <f t="shared" si="31"/>
        <v>52931.614035718179</v>
      </c>
      <c r="T200" s="8" t="str">
        <f t="shared" si="41"/>
        <v>Wtherm</v>
      </c>
      <c r="U200" s="9" t="s">
        <v>7</v>
      </c>
      <c r="V200" s="25" t="s">
        <v>80</v>
      </c>
      <c r="W200" s="9" t="s">
        <v>7</v>
      </c>
      <c r="X200" s="9">
        <v>90</v>
      </c>
      <c r="Y200" s="9" t="s">
        <v>7</v>
      </c>
      <c r="Z200" s="9">
        <v>420</v>
      </c>
      <c r="AA200" s="9" t="s">
        <v>7</v>
      </c>
      <c r="AB200" s="11">
        <v>900</v>
      </c>
      <c r="AC200" s="9" t="s">
        <v>7</v>
      </c>
      <c r="AD200" s="9">
        <v>5</v>
      </c>
      <c r="AE200" s="23" t="s">
        <v>8</v>
      </c>
      <c r="AF200" s="680">
        <v>11.244913920816582</v>
      </c>
      <c r="AG200" s="662">
        <f>INDEX('Калькулятор 24v'!$L$84:$BF$84,MATCH(AB200,'Калькулятор 24v'!$L$70:$BF$70,0))</f>
        <v>3140.7304500000005</v>
      </c>
      <c r="AH200" s="27">
        <v>40396.075125014235</v>
      </c>
      <c r="AI200" s="27">
        <v>12946.393632923078</v>
      </c>
      <c r="AJ200" s="20">
        <f t="shared" si="33"/>
        <v>53342.468757937313</v>
      </c>
      <c r="AK200" s="8" t="str">
        <f t="shared" si="42"/>
        <v>Wtherm</v>
      </c>
      <c r="AL200" s="9" t="s">
        <v>7</v>
      </c>
      <c r="AM200" s="25" t="s">
        <v>80</v>
      </c>
      <c r="AN200" s="9" t="s">
        <v>7</v>
      </c>
      <c r="AO200" s="9">
        <v>110</v>
      </c>
      <c r="AP200" s="9" t="s">
        <v>7</v>
      </c>
      <c r="AQ200" s="9">
        <v>420</v>
      </c>
      <c r="AR200" s="9" t="s">
        <v>7</v>
      </c>
      <c r="AS200" s="11">
        <v>900</v>
      </c>
      <c r="AT200" s="9" t="s">
        <v>7</v>
      </c>
      <c r="AU200" s="9">
        <v>5</v>
      </c>
      <c r="AV200" s="23" t="s">
        <v>8</v>
      </c>
      <c r="AW200" s="680">
        <v>11.680791136816582</v>
      </c>
      <c r="AX200" s="662">
        <f>INDEX('Калькулятор 24v'!$L$90:$BF$90,MATCH(AS200,'Калькулятор 24v'!$L$70:$BF$70,0))</f>
        <v>3779.8828972098131</v>
      </c>
      <c r="AY200" s="27">
        <v>40974.068921306418</v>
      </c>
      <c r="AZ200" s="27">
        <v>12946.393632923078</v>
      </c>
      <c r="BA200" s="20">
        <f t="shared" si="35"/>
        <v>53920.462554229496</v>
      </c>
      <c r="BB200" s="8" t="str">
        <f t="shared" si="43"/>
        <v>Wtherm</v>
      </c>
      <c r="BC200" s="9" t="s">
        <v>7</v>
      </c>
      <c r="BD200" s="25" t="s">
        <v>80</v>
      </c>
      <c r="BE200" s="9" t="s">
        <v>7</v>
      </c>
      <c r="BF200" s="9">
        <v>140</v>
      </c>
      <c r="BG200" s="9" t="s">
        <v>7</v>
      </c>
      <c r="BH200" s="9">
        <v>420</v>
      </c>
      <c r="BI200" s="9" t="s">
        <v>7</v>
      </c>
      <c r="BJ200" s="11">
        <v>900</v>
      </c>
      <c r="BK200" s="9" t="s">
        <v>7</v>
      </c>
      <c r="BL200" s="9">
        <v>10</v>
      </c>
      <c r="BM200" s="24" t="s">
        <v>12</v>
      </c>
      <c r="BN200" s="680">
        <v>14.279991242128553</v>
      </c>
      <c r="BO200" s="662">
        <f>INDEX('Калькулятор 24v'!$L$96:$BF$96,MATCH(BJ200,'Калькулятор 24v'!$L$70:$BF$70,0))</f>
        <v>4804.387001699999</v>
      </c>
      <c r="BP200" s="27">
        <v>50638.779510193053</v>
      </c>
      <c r="BQ200" s="27">
        <v>12946.393632923078</v>
      </c>
      <c r="BR200" s="20">
        <f t="shared" si="37"/>
        <v>63585.173143116132</v>
      </c>
      <c r="BS200" s="8" t="str">
        <f t="shared" si="44"/>
        <v>Wtherm</v>
      </c>
      <c r="BT200" s="9" t="s">
        <v>7</v>
      </c>
      <c r="BU200" s="25" t="s">
        <v>80</v>
      </c>
      <c r="BV200" s="9" t="s">
        <v>7</v>
      </c>
      <c r="BW200" s="9">
        <v>180</v>
      </c>
      <c r="BX200" s="9" t="s">
        <v>7</v>
      </c>
      <c r="BY200" s="9">
        <v>420</v>
      </c>
      <c r="BZ200" s="9" t="s">
        <v>7</v>
      </c>
      <c r="CA200" s="11">
        <v>900</v>
      </c>
      <c r="CB200" s="9" t="s">
        <v>7</v>
      </c>
      <c r="CC200" s="9">
        <v>10</v>
      </c>
      <c r="CD200" s="24" t="s">
        <v>12</v>
      </c>
      <c r="CE200" s="680">
        <v>15.151745674128549</v>
      </c>
      <c r="CF200" s="662">
        <f>INDEX('Калькулятор 24v'!$L$108:$BF$108,MATCH(CA200,'Калькулятор 24v'!$L$70:$BF$70,0))</f>
        <v>5501.3965149000005</v>
      </c>
      <c r="CG200" s="27">
        <v>51764.579602777412</v>
      </c>
      <c r="CH200" s="27">
        <v>12946.393632923078</v>
      </c>
      <c r="CI200" s="20">
        <f t="shared" si="39"/>
        <v>64710.97323570049</v>
      </c>
    </row>
    <row r="201" spans="2:87" ht="16.5" thickBot="1" x14ac:dyDescent="0.3">
      <c r="B201" s="855"/>
      <c r="C201" s="8" t="str">
        <f t="shared" si="40"/>
        <v>Wtherm</v>
      </c>
      <c r="D201" s="9" t="s">
        <v>7</v>
      </c>
      <c r="E201" s="25" t="s">
        <v>80</v>
      </c>
      <c r="F201" s="9" t="s">
        <v>7</v>
      </c>
      <c r="G201" s="9">
        <v>75</v>
      </c>
      <c r="H201" s="9" t="s">
        <v>7</v>
      </c>
      <c r="I201" s="9">
        <v>420</v>
      </c>
      <c r="J201" s="9" t="s">
        <v>7</v>
      </c>
      <c r="K201" s="11">
        <v>950</v>
      </c>
      <c r="L201" s="9" t="s">
        <v>7</v>
      </c>
      <c r="M201" s="9">
        <v>5</v>
      </c>
      <c r="N201" s="23" t="s">
        <v>8</v>
      </c>
      <c r="O201" s="680">
        <v>11.576639645765404</v>
      </c>
      <c r="P201" s="662">
        <f>INDEX('Калькулятор 24v'!$L$78:$BF$78,MATCH(K201,'Калькулятор 24v'!$L$70:$BF$70,0))</f>
        <v>3220.4549520000005</v>
      </c>
      <c r="Q201" s="27">
        <v>42615.663085007793</v>
      </c>
      <c r="R201" s="27">
        <v>13587.412446641025</v>
      </c>
      <c r="S201" s="20">
        <f t="shared" si="31"/>
        <v>56203.075531648821</v>
      </c>
      <c r="T201" s="8" t="str">
        <f t="shared" si="41"/>
        <v>Wtherm</v>
      </c>
      <c r="U201" s="9" t="s">
        <v>7</v>
      </c>
      <c r="V201" s="25" t="s">
        <v>80</v>
      </c>
      <c r="W201" s="9" t="s">
        <v>7</v>
      </c>
      <c r="X201" s="9">
        <v>90</v>
      </c>
      <c r="Y201" s="9" t="s">
        <v>7</v>
      </c>
      <c r="Z201" s="9">
        <v>420</v>
      </c>
      <c r="AA201" s="9" t="s">
        <v>7</v>
      </c>
      <c r="AB201" s="11">
        <v>950</v>
      </c>
      <c r="AC201" s="9" t="s">
        <v>7</v>
      </c>
      <c r="AD201" s="9">
        <v>5</v>
      </c>
      <c r="AE201" s="23" t="s">
        <v>8</v>
      </c>
      <c r="AF201" s="680">
        <v>11.913061757765401</v>
      </c>
      <c r="AG201" s="662">
        <f>INDEX('Калькулятор 24v'!$L$84:$BF$84,MATCH(AB201,'Калькулятор 24v'!$L$70:$BF$70,0))</f>
        <v>3426.2514000000006</v>
      </c>
      <c r="AH201" s="27">
        <v>43038.445872589422</v>
      </c>
      <c r="AI201" s="27">
        <v>13587.412446641025</v>
      </c>
      <c r="AJ201" s="20">
        <f t="shared" si="33"/>
        <v>56625.85831923045</v>
      </c>
      <c r="AK201" s="8" t="str">
        <f t="shared" si="42"/>
        <v>Wtherm</v>
      </c>
      <c r="AL201" s="9" t="s">
        <v>7</v>
      </c>
      <c r="AM201" s="25" t="s">
        <v>80</v>
      </c>
      <c r="AN201" s="9" t="s">
        <v>7</v>
      </c>
      <c r="AO201" s="9">
        <v>110</v>
      </c>
      <c r="AP201" s="9" t="s">
        <v>7</v>
      </c>
      <c r="AQ201" s="9">
        <v>420</v>
      </c>
      <c r="AR201" s="9" t="s">
        <v>7</v>
      </c>
      <c r="AS201" s="11">
        <v>950</v>
      </c>
      <c r="AT201" s="9" t="s">
        <v>7</v>
      </c>
      <c r="AU201" s="9">
        <v>5</v>
      </c>
      <c r="AV201" s="23" t="s">
        <v>8</v>
      </c>
      <c r="AW201" s="680">
        <v>12.361624573765402</v>
      </c>
      <c r="AX201" s="662">
        <f>INDEX('Калькулятор 24v'!$L$90:$BF$90,MATCH(AS201,'Калькулятор 24v'!$L$70:$BF$70,0))</f>
        <v>4123.5086151379774</v>
      </c>
      <c r="AY201" s="27">
        <v>43632.343756031609</v>
      </c>
      <c r="AZ201" s="27">
        <v>13587.412446641025</v>
      </c>
      <c r="BA201" s="20">
        <f t="shared" si="35"/>
        <v>57219.756202672637</v>
      </c>
      <c r="BB201" s="8" t="str">
        <f t="shared" si="43"/>
        <v>Wtherm</v>
      </c>
      <c r="BC201" s="9" t="s">
        <v>7</v>
      </c>
      <c r="BD201" s="25" t="s">
        <v>80</v>
      </c>
      <c r="BE201" s="9" t="s">
        <v>7</v>
      </c>
      <c r="BF201" s="9">
        <v>140</v>
      </c>
      <c r="BG201" s="9" t="s">
        <v>7</v>
      </c>
      <c r="BH201" s="9">
        <v>420</v>
      </c>
      <c r="BI201" s="9" t="s">
        <v>7</v>
      </c>
      <c r="BJ201" s="11">
        <v>950</v>
      </c>
      <c r="BK201" s="9" t="s">
        <v>7</v>
      </c>
      <c r="BL201" s="9">
        <v>10</v>
      </c>
      <c r="BM201" s="24" t="s">
        <v>12</v>
      </c>
      <c r="BN201" s="680">
        <v>15.119528513015936</v>
      </c>
      <c r="BO201" s="662">
        <f>INDEX('Калькулятор 24v'!$L$96:$BF$96,MATCH(BJ201,'Калькулятор 24v'!$L$70:$BF$70,0))</f>
        <v>5241.1494563999986</v>
      </c>
      <c r="BP201" s="27">
        <v>53943.634070385102</v>
      </c>
      <c r="BQ201" s="27">
        <v>13587.412446641025</v>
      </c>
      <c r="BR201" s="20">
        <f t="shared" si="37"/>
        <v>67531.04651702613</v>
      </c>
      <c r="BS201" s="8" t="str">
        <f t="shared" si="44"/>
        <v>Wtherm</v>
      </c>
      <c r="BT201" s="9" t="s">
        <v>7</v>
      </c>
      <c r="BU201" s="25" t="s">
        <v>80</v>
      </c>
      <c r="BV201" s="9" t="s">
        <v>7</v>
      </c>
      <c r="BW201" s="9">
        <v>180</v>
      </c>
      <c r="BX201" s="9" t="s">
        <v>7</v>
      </c>
      <c r="BY201" s="9">
        <v>420</v>
      </c>
      <c r="BZ201" s="9" t="s">
        <v>7</v>
      </c>
      <c r="CA201" s="11">
        <v>950</v>
      </c>
      <c r="CB201" s="9" t="s">
        <v>7</v>
      </c>
      <c r="CC201" s="9">
        <v>10</v>
      </c>
      <c r="CD201" s="24" t="s">
        <v>12</v>
      </c>
      <c r="CE201" s="680">
        <v>16.016654145015934</v>
      </c>
      <c r="CF201" s="662">
        <f>INDEX('Калькулятор 24v'!$L$108:$BF$108,MATCH(CA201,'Калькулятор 24v'!$L$70:$BF$70,0))</f>
        <v>6001.5234707999989</v>
      </c>
      <c r="CG201" s="27">
        <v>55101.242337269461</v>
      </c>
      <c r="CH201" s="27">
        <v>13587.412446641025</v>
      </c>
      <c r="CI201" s="20">
        <f t="shared" si="39"/>
        <v>68688.65478391049</v>
      </c>
    </row>
    <row r="202" spans="2:87" ht="16.5" thickBot="1" x14ac:dyDescent="0.3">
      <c r="B202" s="855"/>
      <c r="C202" s="8" t="str">
        <f t="shared" si="40"/>
        <v>Wtherm</v>
      </c>
      <c r="D202" s="9" t="s">
        <v>7</v>
      </c>
      <c r="E202" s="25" t="s">
        <v>80</v>
      </c>
      <c r="F202" s="9" t="s">
        <v>7</v>
      </c>
      <c r="G202" s="9">
        <v>75</v>
      </c>
      <c r="H202" s="9" t="s">
        <v>7</v>
      </c>
      <c r="I202" s="9">
        <v>420</v>
      </c>
      <c r="J202" s="9" t="s">
        <v>7</v>
      </c>
      <c r="K202" s="11">
        <v>1000</v>
      </c>
      <c r="L202" s="9" t="s">
        <v>7</v>
      </c>
      <c r="M202" s="9">
        <v>5</v>
      </c>
      <c r="N202" s="23" t="s">
        <v>8</v>
      </c>
      <c r="O202" s="680">
        <v>12.106381282714224</v>
      </c>
      <c r="P202" s="662">
        <f>INDEX('Калькулятор 24v'!$L$78:$BF$78,MATCH(K202,'Калькулятор 24v'!$L$70:$BF$70,0))</f>
        <v>3488.8261980000011</v>
      </c>
      <c r="Q202" s="27">
        <v>45346.253057220485</v>
      </c>
      <c r="R202" s="27">
        <v>14458.431260358975</v>
      </c>
      <c r="S202" s="20">
        <f t="shared" si="31"/>
        <v>59804.684317579464</v>
      </c>
      <c r="T202" s="8" t="str">
        <f t="shared" si="41"/>
        <v>Wtherm</v>
      </c>
      <c r="U202" s="9" t="s">
        <v>7</v>
      </c>
      <c r="V202" s="25" t="s">
        <v>80</v>
      </c>
      <c r="W202" s="9" t="s">
        <v>7</v>
      </c>
      <c r="X202" s="9">
        <v>90</v>
      </c>
      <c r="Y202" s="9" t="s">
        <v>7</v>
      </c>
      <c r="Z202" s="9">
        <v>420</v>
      </c>
      <c r="AA202" s="9" t="s">
        <v>7</v>
      </c>
      <c r="AB202" s="11">
        <v>1000</v>
      </c>
      <c r="AC202" s="9" t="s">
        <v>7</v>
      </c>
      <c r="AD202" s="9">
        <v>5</v>
      </c>
      <c r="AE202" s="23" t="s">
        <v>8</v>
      </c>
      <c r="AF202" s="680">
        <v>12.452317594714224</v>
      </c>
      <c r="AG202" s="662">
        <f>INDEX('Калькулятор 24v'!$L$84:$BF$84,MATCH(AB202,'Калькулятор 24v'!$L$70:$BF$70,0))</f>
        <v>3711.7723500000002</v>
      </c>
      <c r="AH202" s="27">
        <v>45781.32409016462</v>
      </c>
      <c r="AI202" s="27">
        <v>14458.431260358975</v>
      </c>
      <c r="AJ202" s="20">
        <f t="shared" si="33"/>
        <v>60239.755350523599</v>
      </c>
      <c r="AK202" s="8" t="str">
        <f t="shared" si="42"/>
        <v>Wtherm</v>
      </c>
      <c r="AL202" s="9" t="s">
        <v>7</v>
      </c>
      <c r="AM202" s="25" t="s">
        <v>80</v>
      </c>
      <c r="AN202" s="9" t="s">
        <v>7</v>
      </c>
      <c r="AO202" s="9">
        <v>110</v>
      </c>
      <c r="AP202" s="9" t="s">
        <v>7</v>
      </c>
      <c r="AQ202" s="9">
        <v>420</v>
      </c>
      <c r="AR202" s="9" t="s">
        <v>7</v>
      </c>
      <c r="AS202" s="11">
        <v>1000</v>
      </c>
      <c r="AT202" s="9" t="s">
        <v>7</v>
      </c>
      <c r="AU202" s="9">
        <v>5</v>
      </c>
      <c r="AV202" s="23" t="s">
        <v>8</v>
      </c>
      <c r="AW202" s="680">
        <v>12.91356601071422</v>
      </c>
      <c r="AX202" s="662">
        <f>INDEX('Калькулятор 24v'!$L$90:$BF$90,MATCH(AS202,'Калькулятор 24v'!$L$70:$BF$70,0))</f>
        <v>4467.134333066143</v>
      </c>
      <c r="AY202" s="27">
        <v>46391.606300756801</v>
      </c>
      <c r="AZ202" s="27">
        <v>14458.431260358975</v>
      </c>
      <c r="BA202" s="20">
        <f t="shared" si="35"/>
        <v>60850.03756111578</v>
      </c>
      <c r="BB202" s="8" t="str">
        <f t="shared" si="43"/>
        <v>Wtherm</v>
      </c>
      <c r="BC202" s="9" t="s">
        <v>7</v>
      </c>
      <c r="BD202" s="25" t="s">
        <v>80</v>
      </c>
      <c r="BE202" s="9" t="s">
        <v>7</v>
      </c>
      <c r="BF202" s="9">
        <v>140</v>
      </c>
      <c r="BG202" s="9" t="s">
        <v>7</v>
      </c>
      <c r="BH202" s="9">
        <v>420</v>
      </c>
      <c r="BI202" s="9" t="s">
        <v>7</v>
      </c>
      <c r="BJ202" s="11">
        <v>1000</v>
      </c>
      <c r="BK202" s="9" t="s">
        <v>7</v>
      </c>
      <c r="BL202" s="9">
        <v>10</v>
      </c>
      <c r="BM202" s="24" t="s">
        <v>12</v>
      </c>
      <c r="BN202" s="680">
        <v>15.830173783903316</v>
      </c>
      <c r="BO202" s="662">
        <f>INDEX('Калькулятор 24v'!$L$96:$BF$96,MATCH(BJ202,'Калькулятор 24v'!$L$70:$BF$70,0))</f>
        <v>5677.9119110999991</v>
      </c>
      <c r="BP202" s="27">
        <v>57350.196700577144</v>
      </c>
      <c r="BQ202" s="27">
        <v>14458.431260358975</v>
      </c>
      <c r="BR202" s="20">
        <f t="shared" si="37"/>
        <v>71808.627960936123</v>
      </c>
      <c r="BS202" s="8" t="str">
        <f t="shared" si="44"/>
        <v>Wtherm</v>
      </c>
      <c r="BT202" s="9" t="s">
        <v>7</v>
      </c>
      <c r="BU202" s="25" t="s">
        <v>80</v>
      </c>
      <c r="BV202" s="9" t="s">
        <v>7</v>
      </c>
      <c r="BW202" s="9">
        <v>180</v>
      </c>
      <c r="BX202" s="9" t="s">
        <v>7</v>
      </c>
      <c r="BY202" s="9">
        <v>420</v>
      </c>
      <c r="BZ202" s="9" t="s">
        <v>7</v>
      </c>
      <c r="CA202" s="11">
        <v>1000</v>
      </c>
      <c r="CB202" s="9" t="s">
        <v>7</v>
      </c>
      <c r="CC202" s="9">
        <v>10</v>
      </c>
      <c r="CD202" s="24" t="s">
        <v>12</v>
      </c>
      <c r="CE202" s="680">
        <v>16.752670615903316</v>
      </c>
      <c r="CF202" s="662">
        <f>INDEX('Калькулятор 24v'!$L$108:$BF$108,MATCH(CA202,'Калькулятор 24v'!$L$70:$BF$70,0))</f>
        <v>6501.6504267</v>
      </c>
      <c r="CG202" s="27">
        <v>58540.573621761498</v>
      </c>
      <c r="CH202" s="27">
        <v>14458.431260358975</v>
      </c>
      <c r="CI202" s="20">
        <f t="shared" si="39"/>
        <v>72999.004882120469</v>
      </c>
    </row>
    <row r="203" spans="2:87" ht="16.5" thickBot="1" x14ac:dyDescent="0.3">
      <c r="B203" s="855"/>
      <c r="C203" s="8" t="str">
        <f t="shared" si="40"/>
        <v>Wtherm</v>
      </c>
      <c r="D203" s="9" t="s">
        <v>7</v>
      </c>
      <c r="E203" s="25" t="s">
        <v>80</v>
      </c>
      <c r="F203" s="9" t="s">
        <v>7</v>
      </c>
      <c r="G203" s="9">
        <v>75</v>
      </c>
      <c r="H203" s="9" t="s">
        <v>7</v>
      </c>
      <c r="I203" s="9">
        <v>420</v>
      </c>
      <c r="J203" s="9" t="s">
        <v>7</v>
      </c>
      <c r="K203" s="11">
        <v>1050</v>
      </c>
      <c r="L203" s="9" t="s">
        <v>7</v>
      </c>
      <c r="M203" s="9">
        <v>5</v>
      </c>
      <c r="N203" s="23" t="s">
        <v>8</v>
      </c>
      <c r="O203" s="680">
        <v>12.605014919663043</v>
      </c>
      <c r="P203" s="662">
        <f>INDEX('Калькулятор 24v'!$L$78:$BF$78,MATCH(K203,'Калькулятор 24v'!$L$70:$BF$70,0))</f>
        <v>3757.1974440000004</v>
      </c>
      <c r="Q203" s="27">
        <v>48046.654839433162</v>
      </c>
      <c r="R203" s="27">
        <v>15099.450074076927</v>
      </c>
      <c r="S203" s="20">
        <f t="shared" si="31"/>
        <v>63146.104913510091</v>
      </c>
      <c r="T203" s="8" t="str">
        <f t="shared" si="41"/>
        <v>Wtherm</v>
      </c>
      <c r="U203" s="9" t="s">
        <v>7</v>
      </c>
      <c r="V203" s="25" t="s">
        <v>80</v>
      </c>
      <c r="W203" s="9" t="s">
        <v>7</v>
      </c>
      <c r="X203" s="9">
        <v>90</v>
      </c>
      <c r="Y203" s="9" t="s">
        <v>7</v>
      </c>
      <c r="Z203" s="9">
        <v>420</v>
      </c>
      <c r="AA203" s="9" t="s">
        <v>7</v>
      </c>
      <c r="AB203" s="11">
        <v>1050</v>
      </c>
      <c r="AC203" s="9" t="s">
        <v>7</v>
      </c>
      <c r="AD203" s="9">
        <v>5</v>
      </c>
      <c r="AE203" s="23" t="s">
        <v>8</v>
      </c>
      <c r="AF203" s="680">
        <v>12.960465431663042</v>
      </c>
      <c r="AG203" s="662">
        <f>INDEX('Калькулятор 24v'!$L$84:$BF$84,MATCH(AB203,'Калькулятор 24v'!$L$70:$BF$70,0))</f>
        <v>3997.2933000000003</v>
      </c>
      <c r="AH203" s="27">
        <v>48493.6539377398</v>
      </c>
      <c r="AI203" s="27">
        <v>15099.450074076927</v>
      </c>
      <c r="AJ203" s="20">
        <f t="shared" si="33"/>
        <v>63593.104011816729</v>
      </c>
      <c r="AK203" s="8" t="str">
        <f t="shared" si="42"/>
        <v>Wtherm</v>
      </c>
      <c r="AL203" s="9" t="s">
        <v>7</v>
      </c>
      <c r="AM203" s="25" t="s">
        <v>80</v>
      </c>
      <c r="AN203" s="9" t="s">
        <v>7</v>
      </c>
      <c r="AO203" s="9">
        <v>110</v>
      </c>
      <c r="AP203" s="9" t="s">
        <v>7</v>
      </c>
      <c r="AQ203" s="9">
        <v>420</v>
      </c>
      <c r="AR203" s="9" t="s">
        <v>7</v>
      </c>
      <c r="AS203" s="11">
        <v>1050</v>
      </c>
      <c r="AT203" s="9" t="s">
        <v>7</v>
      </c>
      <c r="AU203" s="9">
        <v>5</v>
      </c>
      <c r="AV203" s="23" t="s">
        <v>8</v>
      </c>
      <c r="AW203" s="680">
        <v>13.434399447663042</v>
      </c>
      <c r="AX203" s="662">
        <f>INDEX('Калькулятор 24v'!$L$90:$BF$90,MATCH(AS203,'Калькулятор 24v'!$L$70:$BF$70,0))</f>
        <v>4810.7600509943077</v>
      </c>
      <c r="AY203" s="27">
        <v>49119.840235481985</v>
      </c>
      <c r="AZ203" s="27">
        <v>15099.450074076927</v>
      </c>
      <c r="BA203" s="20">
        <f t="shared" si="35"/>
        <v>64219.290309558914</v>
      </c>
      <c r="BB203" s="8" t="str">
        <f t="shared" si="43"/>
        <v>Wtherm</v>
      </c>
      <c r="BC203" s="9" t="s">
        <v>7</v>
      </c>
      <c r="BD203" s="25" t="s">
        <v>80</v>
      </c>
      <c r="BE203" s="9" t="s">
        <v>7</v>
      </c>
      <c r="BF203" s="9">
        <v>140</v>
      </c>
      <c r="BG203" s="9" t="s">
        <v>7</v>
      </c>
      <c r="BH203" s="9">
        <v>420</v>
      </c>
      <c r="BI203" s="9" t="s">
        <v>7</v>
      </c>
      <c r="BJ203" s="11">
        <v>1050</v>
      </c>
      <c r="BK203" s="9" t="s">
        <v>7</v>
      </c>
      <c r="BL203" s="9">
        <v>10</v>
      </c>
      <c r="BM203" s="24" t="s">
        <v>12</v>
      </c>
      <c r="BN203" s="680">
        <v>16.509711054790703</v>
      </c>
      <c r="BO203" s="662">
        <f>INDEX('Калькулятор 24v'!$L$96:$BF$96,MATCH(BJ203,'Калькулятор 24v'!$L$70:$BF$70,0))</f>
        <v>6114.6743657999987</v>
      </c>
      <c r="BP203" s="27">
        <v>60725.010360769185</v>
      </c>
      <c r="BQ203" s="27">
        <v>15099.450074076927</v>
      </c>
      <c r="BR203" s="20">
        <f t="shared" si="37"/>
        <v>75824.460434846114</v>
      </c>
      <c r="BS203" s="8" t="str">
        <f t="shared" si="44"/>
        <v>Wtherm</v>
      </c>
      <c r="BT203" s="9" t="s">
        <v>7</v>
      </c>
      <c r="BU203" s="25" t="s">
        <v>80</v>
      </c>
      <c r="BV203" s="9" t="s">
        <v>7</v>
      </c>
      <c r="BW203" s="9">
        <v>180</v>
      </c>
      <c r="BX203" s="9" t="s">
        <v>7</v>
      </c>
      <c r="BY203" s="9">
        <v>420</v>
      </c>
      <c r="BZ203" s="9" t="s">
        <v>7</v>
      </c>
      <c r="CA203" s="11">
        <v>1050</v>
      </c>
      <c r="CB203" s="9" t="s">
        <v>7</v>
      </c>
      <c r="CC203" s="9">
        <v>10</v>
      </c>
      <c r="CD203" s="24" t="s">
        <v>12</v>
      </c>
      <c r="CE203" s="680">
        <v>17.457579086790702</v>
      </c>
      <c r="CF203" s="662">
        <f>INDEX('Калькулятор 24v'!$L$108:$BF$108,MATCH(CA203,'Калькулятор 24v'!$L$70:$BF$70,0))</f>
        <v>7001.7773825999993</v>
      </c>
      <c r="CG203" s="27">
        <v>61947.195456253539</v>
      </c>
      <c r="CH203" s="27">
        <v>15099.450074076927</v>
      </c>
      <c r="CI203" s="20">
        <f t="shared" si="39"/>
        <v>77046.645530330468</v>
      </c>
    </row>
    <row r="204" spans="2:87" ht="16.5" thickBot="1" x14ac:dyDescent="0.3">
      <c r="B204" s="855"/>
      <c r="C204" s="8" t="str">
        <f t="shared" si="40"/>
        <v>Wtherm</v>
      </c>
      <c r="D204" s="12" t="s">
        <v>7</v>
      </c>
      <c r="E204" s="25" t="s">
        <v>80</v>
      </c>
      <c r="F204" s="12" t="s">
        <v>7</v>
      </c>
      <c r="G204" s="9">
        <v>75</v>
      </c>
      <c r="H204" s="12" t="s">
        <v>7</v>
      </c>
      <c r="I204" s="9">
        <v>420</v>
      </c>
      <c r="J204" s="12" t="s">
        <v>7</v>
      </c>
      <c r="K204" s="11">
        <v>1100</v>
      </c>
      <c r="L204" s="12" t="s">
        <v>7</v>
      </c>
      <c r="M204" s="9">
        <v>5</v>
      </c>
      <c r="N204" s="23" t="s">
        <v>8</v>
      </c>
      <c r="O204" s="680">
        <v>13.440648556611862</v>
      </c>
      <c r="P204" s="662">
        <f>INDEX('Калькулятор 24v'!$L$78:$BF$78,MATCH(K204,'Калькулятор 24v'!$L$70:$BF$70,0))</f>
        <v>4025.5686900000014</v>
      </c>
      <c r="Q204" s="27">
        <v>50728.75437164586</v>
      </c>
      <c r="R204" s="27">
        <v>15740.46888779487</v>
      </c>
      <c r="S204" s="20">
        <f t="shared" si="31"/>
        <v>66469.223259440725</v>
      </c>
      <c r="T204" s="8" t="str">
        <f t="shared" si="41"/>
        <v>Wtherm</v>
      </c>
      <c r="U204" s="12" t="s">
        <v>7</v>
      </c>
      <c r="V204" s="25" t="s">
        <v>80</v>
      </c>
      <c r="W204" s="12" t="s">
        <v>7</v>
      </c>
      <c r="X204" s="9">
        <v>90</v>
      </c>
      <c r="Y204" s="12" t="s">
        <v>7</v>
      </c>
      <c r="Z204" s="9">
        <v>420</v>
      </c>
      <c r="AA204" s="12" t="s">
        <v>7</v>
      </c>
      <c r="AB204" s="11">
        <v>1100</v>
      </c>
      <c r="AC204" s="12" t="s">
        <v>7</v>
      </c>
      <c r="AD204" s="9">
        <v>5</v>
      </c>
      <c r="AE204" s="23" t="s">
        <v>8</v>
      </c>
      <c r="AF204" s="680">
        <v>13.805613268611863</v>
      </c>
      <c r="AG204" s="662">
        <f>INDEX('Калькулятор 24v'!$L$84:$BF$84,MATCH(AB204,'Калькулятор 24v'!$L$70:$BF$70,0))</f>
        <v>4282.8142500000004</v>
      </c>
      <c r="AH204" s="27">
        <v>51187.681535315001</v>
      </c>
      <c r="AI204" s="27">
        <v>15740.46888779487</v>
      </c>
      <c r="AJ204" s="20">
        <f t="shared" si="33"/>
        <v>66928.150423109866</v>
      </c>
      <c r="AK204" s="8" t="str">
        <f t="shared" si="42"/>
        <v>Wtherm</v>
      </c>
      <c r="AL204" s="12" t="s">
        <v>7</v>
      </c>
      <c r="AM204" s="25" t="s">
        <v>80</v>
      </c>
      <c r="AN204" s="12" t="s">
        <v>7</v>
      </c>
      <c r="AO204" s="9">
        <v>110</v>
      </c>
      <c r="AP204" s="12" t="s">
        <v>7</v>
      </c>
      <c r="AQ204" s="9">
        <v>420</v>
      </c>
      <c r="AR204" s="12" t="s">
        <v>7</v>
      </c>
      <c r="AS204" s="11">
        <v>1100</v>
      </c>
      <c r="AT204" s="12" t="s">
        <v>7</v>
      </c>
      <c r="AU204" s="9">
        <v>5</v>
      </c>
      <c r="AV204" s="23" t="s">
        <v>8</v>
      </c>
      <c r="AW204" s="680">
        <v>14.292232884611863</v>
      </c>
      <c r="AX204" s="662">
        <f>INDEX('Калькулятор 24v'!$L$90:$BF$90,MATCH(AS204,'Калькулятор 24v'!$L$70:$BF$70,0))</f>
        <v>5154.3857689224733</v>
      </c>
      <c r="AY204" s="27">
        <v>51829.771920207182</v>
      </c>
      <c r="AZ204" s="27">
        <v>15740.46888779487</v>
      </c>
      <c r="BA204" s="20">
        <f t="shared" si="35"/>
        <v>67570.240808002054</v>
      </c>
      <c r="BB204" s="8" t="str">
        <f t="shared" si="43"/>
        <v>Wtherm</v>
      </c>
      <c r="BC204" s="12" t="s">
        <v>7</v>
      </c>
      <c r="BD204" s="25" t="s">
        <v>80</v>
      </c>
      <c r="BE204" s="12" t="s">
        <v>7</v>
      </c>
      <c r="BF204" s="9">
        <v>140</v>
      </c>
      <c r="BG204" s="12" t="s">
        <v>7</v>
      </c>
      <c r="BH204" s="9">
        <v>420</v>
      </c>
      <c r="BI204" s="12" t="s">
        <v>7</v>
      </c>
      <c r="BJ204" s="11">
        <v>1100</v>
      </c>
      <c r="BK204" s="12" t="s">
        <v>7</v>
      </c>
      <c r="BL204" s="9">
        <v>10</v>
      </c>
      <c r="BM204" s="24" t="s">
        <v>12</v>
      </c>
      <c r="BN204" s="680">
        <v>17.526248325678083</v>
      </c>
      <c r="BO204" s="662">
        <f>INDEX('Калькулятор 24v'!$L$96:$BF$96,MATCH(BJ204,'Калькулятор 24v'!$L$70:$BF$70,0))</f>
        <v>6551.4368204999992</v>
      </c>
      <c r="BP204" s="27">
        <v>64081.521770961233</v>
      </c>
      <c r="BQ204" s="27">
        <v>15740.46888779487</v>
      </c>
      <c r="BR204" s="20">
        <f t="shared" si="37"/>
        <v>79821.990658756098</v>
      </c>
      <c r="BS204" s="8" t="str">
        <f t="shared" si="44"/>
        <v>Wtherm</v>
      </c>
      <c r="BT204" s="12" t="s">
        <v>7</v>
      </c>
      <c r="BU204" s="25" t="s">
        <v>80</v>
      </c>
      <c r="BV204" s="12" t="s">
        <v>7</v>
      </c>
      <c r="BW204" s="9">
        <v>180</v>
      </c>
      <c r="BX204" s="12" t="s">
        <v>7</v>
      </c>
      <c r="BY204" s="9">
        <v>420</v>
      </c>
      <c r="BZ204" s="12" t="s">
        <v>7</v>
      </c>
      <c r="CA204" s="11">
        <v>1100</v>
      </c>
      <c r="CB204" s="12" t="s">
        <v>7</v>
      </c>
      <c r="CC204" s="9">
        <v>10</v>
      </c>
      <c r="CD204" s="24" t="s">
        <v>12</v>
      </c>
      <c r="CE204" s="680">
        <v>18.499487557678084</v>
      </c>
      <c r="CF204" s="662">
        <f>INDEX('Калькулятор 24v'!$L$108:$BF$108,MATCH(CA204,'Калькулятор 24v'!$L$70:$BF$70,0))</f>
        <v>7501.9043385000004</v>
      </c>
      <c r="CG204" s="27">
        <v>65335.515040745595</v>
      </c>
      <c r="CH204" s="27">
        <v>15740.46888779487</v>
      </c>
      <c r="CI204" s="20">
        <f t="shared" si="39"/>
        <v>81075.98392854046</v>
      </c>
    </row>
    <row r="205" spans="2:87" ht="16.5" thickBot="1" x14ac:dyDescent="0.3">
      <c r="B205" s="855"/>
      <c r="C205" s="8" t="str">
        <f t="shared" si="40"/>
        <v>Wtherm</v>
      </c>
      <c r="D205" s="9" t="s">
        <v>7</v>
      </c>
      <c r="E205" s="25" t="s">
        <v>80</v>
      </c>
      <c r="F205" s="9" t="s">
        <v>7</v>
      </c>
      <c r="G205" s="9">
        <v>75</v>
      </c>
      <c r="H205" s="9" t="s">
        <v>7</v>
      </c>
      <c r="I205" s="9">
        <v>420</v>
      </c>
      <c r="J205" s="9" t="s">
        <v>7</v>
      </c>
      <c r="K205" s="11">
        <v>1150</v>
      </c>
      <c r="L205" s="9" t="s">
        <v>7</v>
      </c>
      <c r="M205" s="9">
        <v>5</v>
      </c>
      <c r="N205" s="23" t="s">
        <v>8</v>
      </c>
      <c r="O205" s="680">
        <v>13.970390193560682</v>
      </c>
      <c r="P205" s="662">
        <f>INDEX('Калькулятор 24v'!$L$78:$BF$78,MATCH(K205,'Калькулятор 24v'!$L$70:$BF$70,0))</f>
        <v>4293.9399360000016</v>
      </c>
      <c r="Q205" s="27">
        <v>53392.551653858551</v>
      </c>
      <c r="R205" s="27">
        <v>16611.487701512822</v>
      </c>
      <c r="S205" s="20">
        <f t="shared" si="31"/>
        <v>70004.03935537138</v>
      </c>
      <c r="T205" s="8" t="str">
        <f t="shared" si="41"/>
        <v>Wtherm</v>
      </c>
      <c r="U205" s="9" t="s">
        <v>7</v>
      </c>
      <c r="V205" s="25" t="s">
        <v>80</v>
      </c>
      <c r="W205" s="9" t="s">
        <v>7</v>
      </c>
      <c r="X205" s="9">
        <v>90</v>
      </c>
      <c r="Y205" s="9" t="s">
        <v>7</v>
      </c>
      <c r="Z205" s="9">
        <v>420</v>
      </c>
      <c r="AA205" s="9" t="s">
        <v>7</v>
      </c>
      <c r="AB205" s="11">
        <v>1150</v>
      </c>
      <c r="AC205" s="9" t="s">
        <v>7</v>
      </c>
      <c r="AD205" s="9">
        <v>5</v>
      </c>
      <c r="AE205" s="23" t="s">
        <v>8</v>
      </c>
      <c r="AF205" s="680">
        <v>14.344869105560683</v>
      </c>
      <c r="AG205" s="662">
        <f>INDEX('Калькулятор 24v'!$L$84:$BF$84,MATCH(AB205,'Калькулятор 24v'!$L$70:$BF$70,0))</f>
        <v>4568.3352000000004</v>
      </c>
      <c r="AH205" s="27">
        <v>53863.406882890187</v>
      </c>
      <c r="AI205" s="27">
        <v>16611.487701512822</v>
      </c>
      <c r="AJ205" s="20">
        <f t="shared" si="33"/>
        <v>70474.89458440301</v>
      </c>
      <c r="AK205" s="8" t="str">
        <f t="shared" si="42"/>
        <v>Wtherm</v>
      </c>
      <c r="AL205" s="9" t="s">
        <v>7</v>
      </c>
      <c r="AM205" s="25" t="s">
        <v>80</v>
      </c>
      <c r="AN205" s="9" t="s">
        <v>7</v>
      </c>
      <c r="AO205" s="9">
        <v>110</v>
      </c>
      <c r="AP205" s="9" t="s">
        <v>7</v>
      </c>
      <c r="AQ205" s="9">
        <v>420</v>
      </c>
      <c r="AR205" s="9" t="s">
        <v>7</v>
      </c>
      <c r="AS205" s="11">
        <v>1150</v>
      </c>
      <c r="AT205" s="9" t="s">
        <v>7</v>
      </c>
      <c r="AU205" s="9">
        <v>5</v>
      </c>
      <c r="AV205" s="23" t="s">
        <v>8</v>
      </c>
      <c r="AW205" s="680">
        <v>14.844174321560683</v>
      </c>
      <c r="AX205" s="662">
        <f>INDEX('Калькулятор 24v'!$L$90:$BF$90,MATCH(AS205,'Калькулятор 24v'!$L$70:$BF$70,0))</f>
        <v>5498.011486850638</v>
      </c>
      <c r="AY205" s="27">
        <v>54521.401354932372</v>
      </c>
      <c r="AZ205" s="27">
        <v>16611.487701512822</v>
      </c>
      <c r="BA205" s="20">
        <f t="shared" si="35"/>
        <v>71132.889056445187</v>
      </c>
      <c r="BB205" s="8" t="str">
        <f t="shared" si="43"/>
        <v>Wtherm</v>
      </c>
      <c r="BC205" s="9" t="s">
        <v>7</v>
      </c>
      <c r="BD205" s="25" t="s">
        <v>80</v>
      </c>
      <c r="BE205" s="9" t="s">
        <v>7</v>
      </c>
      <c r="BF205" s="9">
        <v>140</v>
      </c>
      <c r="BG205" s="9" t="s">
        <v>7</v>
      </c>
      <c r="BH205" s="9">
        <v>420</v>
      </c>
      <c r="BI205" s="9" t="s">
        <v>7</v>
      </c>
      <c r="BJ205" s="11">
        <v>1150</v>
      </c>
      <c r="BK205" s="9" t="s">
        <v>7</v>
      </c>
      <c r="BL205" s="9">
        <v>10</v>
      </c>
      <c r="BM205" s="24" t="s">
        <v>12</v>
      </c>
      <c r="BN205" s="680">
        <v>18.236893596565469</v>
      </c>
      <c r="BO205" s="662">
        <f>INDEX('Калькулятор 24v'!$L$96:$BF$96,MATCH(BJ205,'Калькулятор 24v'!$L$70:$BF$70,0))</f>
        <v>6988.1992751999987</v>
      </c>
      <c r="BP205" s="27">
        <v>67419.730931153288</v>
      </c>
      <c r="BQ205" s="27">
        <v>16611.487701512822</v>
      </c>
      <c r="BR205" s="20">
        <f t="shared" si="37"/>
        <v>84031.218632666103</v>
      </c>
      <c r="BS205" s="8" t="str">
        <f t="shared" si="44"/>
        <v>Wtherm</v>
      </c>
      <c r="BT205" s="9" t="s">
        <v>7</v>
      </c>
      <c r="BU205" s="25" t="s">
        <v>80</v>
      </c>
      <c r="BV205" s="9" t="s">
        <v>7</v>
      </c>
      <c r="BW205" s="9">
        <v>180</v>
      </c>
      <c r="BX205" s="9" t="s">
        <v>7</v>
      </c>
      <c r="BY205" s="9">
        <v>420</v>
      </c>
      <c r="BZ205" s="9" t="s">
        <v>7</v>
      </c>
      <c r="CA205" s="11">
        <v>1150</v>
      </c>
      <c r="CB205" s="9" t="s">
        <v>7</v>
      </c>
      <c r="CC205" s="9">
        <v>10</v>
      </c>
      <c r="CD205" s="24" t="s">
        <v>12</v>
      </c>
      <c r="CE205" s="680">
        <v>19.235504028565465</v>
      </c>
      <c r="CF205" s="662">
        <f>INDEX('Калькулятор 24v'!$L$108:$BF$108,MATCH(CA205,'Калькулятор 24v'!$L$70:$BF$70,0))</f>
        <v>8002.0312943999998</v>
      </c>
      <c r="CG205" s="27">
        <v>68705.532375237643</v>
      </c>
      <c r="CH205" s="27">
        <v>16611.487701512822</v>
      </c>
      <c r="CI205" s="20">
        <f t="shared" si="39"/>
        <v>85317.020076750458</v>
      </c>
    </row>
    <row r="206" spans="2:87" ht="16.5" thickBot="1" x14ac:dyDescent="0.3">
      <c r="B206" s="855"/>
      <c r="C206" s="8" t="str">
        <f t="shared" si="40"/>
        <v>Wtherm</v>
      </c>
      <c r="D206" s="9" t="s">
        <v>7</v>
      </c>
      <c r="E206" s="25" t="s">
        <v>80</v>
      </c>
      <c r="F206" s="9" t="s">
        <v>7</v>
      </c>
      <c r="G206" s="9">
        <v>75</v>
      </c>
      <c r="H206" s="9" t="s">
        <v>7</v>
      </c>
      <c r="I206" s="9">
        <v>420</v>
      </c>
      <c r="J206" s="9" t="s">
        <v>7</v>
      </c>
      <c r="K206" s="11">
        <v>1200</v>
      </c>
      <c r="L206" s="9" t="s">
        <v>7</v>
      </c>
      <c r="M206" s="9">
        <v>5</v>
      </c>
      <c r="N206" s="23" t="s">
        <v>8</v>
      </c>
      <c r="O206" s="680">
        <v>14.469023830509503</v>
      </c>
      <c r="P206" s="662">
        <f>INDEX('Калькулятор 24v'!$L$78:$BF$78,MATCH(K206,'Калькулятор 24v'!$L$70:$BF$70,0))</f>
        <v>4562.3111820000013</v>
      </c>
      <c r="Q206" s="27">
        <v>56038.046686071248</v>
      </c>
      <c r="R206" s="27">
        <v>17252.506515230772</v>
      </c>
      <c r="S206" s="20">
        <f t="shared" si="31"/>
        <v>73290.553201302013</v>
      </c>
      <c r="T206" s="8" t="str">
        <f t="shared" si="41"/>
        <v>Wtherm</v>
      </c>
      <c r="U206" s="9" t="s">
        <v>7</v>
      </c>
      <c r="V206" s="25" t="s">
        <v>80</v>
      </c>
      <c r="W206" s="9" t="s">
        <v>7</v>
      </c>
      <c r="X206" s="9">
        <v>90</v>
      </c>
      <c r="Y206" s="9" t="s">
        <v>7</v>
      </c>
      <c r="Z206" s="9">
        <v>420</v>
      </c>
      <c r="AA206" s="9" t="s">
        <v>7</v>
      </c>
      <c r="AB206" s="11">
        <v>1200</v>
      </c>
      <c r="AC206" s="9" t="s">
        <v>7</v>
      </c>
      <c r="AD206" s="9">
        <v>5</v>
      </c>
      <c r="AE206" s="23" t="s">
        <v>8</v>
      </c>
      <c r="AF206" s="680">
        <v>14.853016942509502</v>
      </c>
      <c r="AG206" s="662">
        <f>INDEX('Калькулятор 24v'!$L$84:$BF$84,MATCH(AB206,'Калькулятор 24v'!$L$70:$BF$70,0))</f>
        <v>4853.8561500000005</v>
      </c>
      <c r="AH206" s="27">
        <v>56520.829980465387</v>
      </c>
      <c r="AI206" s="27">
        <v>17252.506515230772</v>
      </c>
      <c r="AJ206" s="20">
        <f t="shared" si="33"/>
        <v>73773.33649569616</v>
      </c>
      <c r="AK206" s="8" t="str">
        <f t="shared" si="42"/>
        <v>Wtherm</v>
      </c>
      <c r="AL206" s="9" t="s">
        <v>7</v>
      </c>
      <c r="AM206" s="25" t="s">
        <v>80</v>
      </c>
      <c r="AN206" s="9" t="s">
        <v>7</v>
      </c>
      <c r="AO206" s="9">
        <v>110</v>
      </c>
      <c r="AP206" s="9" t="s">
        <v>7</v>
      </c>
      <c r="AQ206" s="9">
        <v>420</v>
      </c>
      <c r="AR206" s="9" t="s">
        <v>7</v>
      </c>
      <c r="AS206" s="11">
        <v>1200</v>
      </c>
      <c r="AT206" s="9" t="s">
        <v>7</v>
      </c>
      <c r="AU206" s="9">
        <v>5</v>
      </c>
      <c r="AV206" s="23" t="s">
        <v>8</v>
      </c>
      <c r="AW206" s="680">
        <v>15.365007758509503</v>
      </c>
      <c r="AX206" s="662">
        <f>INDEX('Калькулятор 24v'!$L$90:$BF$90,MATCH(AS206,'Калькулятор 24v'!$L$70:$BF$70,0))</f>
        <v>5841.6372047788018</v>
      </c>
      <c r="AY206" s="27">
        <v>57194.728539657575</v>
      </c>
      <c r="AZ206" s="27">
        <v>17252.506515230772</v>
      </c>
      <c r="BA206" s="20">
        <f t="shared" si="35"/>
        <v>74447.235054888355</v>
      </c>
      <c r="BB206" s="8" t="str">
        <f t="shared" si="43"/>
        <v>Wtherm</v>
      </c>
      <c r="BC206" s="9" t="s">
        <v>7</v>
      </c>
      <c r="BD206" s="25" t="s">
        <v>80</v>
      </c>
      <c r="BE206" s="9" t="s">
        <v>7</v>
      </c>
      <c r="BF206" s="9">
        <v>140</v>
      </c>
      <c r="BG206" s="9" t="s">
        <v>7</v>
      </c>
      <c r="BH206" s="9">
        <v>420</v>
      </c>
      <c r="BI206" s="9" t="s">
        <v>7</v>
      </c>
      <c r="BJ206" s="11">
        <v>1200</v>
      </c>
      <c r="BK206" s="9" t="s">
        <v>7</v>
      </c>
      <c r="BL206" s="9">
        <v>10</v>
      </c>
      <c r="BM206" s="24" t="s">
        <v>12</v>
      </c>
      <c r="BN206" s="680">
        <v>18.916430867452853</v>
      </c>
      <c r="BO206" s="662">
        <f>INDEX('Калькулятор 24v'!$L$96:$BF$96,MATCH(BJ206,'Калькулятор 24v'!$L$70:$BF$70,0))</f>
        <v>7424.9617298999983</v>
      </c>
      <c r="BP206" s="27">
        <v>70739.637841345335</v>
      </c>
      <c r="BQ206" s="27">
        <v>17252.506515230772</v>
      </c>
      <c r="BR206" s="20">
        <f t="shared" si="37"/>
        <v>87992.144356576115</v>
      </c>
      <c r="BS206" s="8" t="str">
        <f t="shared" si="44"/>
        <v>Wtherm</v>
      </c>
      <c r="BT206" s="9" t="s">
        <v>7</v>
      </c>
      <c r="BU206" s="25" t="s">
        <v>80</v>
      </c>
      <c r="BV206" s="9" t="s">
        <v>7</v>
      </c>
      <c r="BW206" s="9">
        <v>180</v>
      </c>
      <c r="BX206" s="9" t="s">
        <v>7</v>
      </c>
      <c r="BY206" s="9">
        <v>420</v>
      </c>
      <c r="BZ206" s="9" t="s">
        <v>7</v>
      </c>
      <c r="CA206" s="11">
        <v>1200</v>
      </c>
      <c r="CB206" s="9" t="s">
        <v>7</v>
      </c>
      <c r="CC206" s="9">
        <v>10</v>
      </c>
      <c r="CD206" s="24" t="s">
        <v>12</v>
      </c>
      <c r="CE206" s="680">
        <v>19.940412499452851</v>
      </c>
      <c r="CF206" s="662">
        <f>INDEX('Калькулятор 24v'!$L$108:$BF$108,MATCH(CA206,'Калькулятор 24v'!$L$70:$BF$70,0))</f>
        <v>8502.1582502999991</v>
      </c>
      <c r="CG206" s="27">
        <v>72057.247459729697</v>
      </c>
      <c r="CH206" s="27">
        <v>17252.506515230772</v>
      </c>
      <c r="CI206" s="20">
        <f t="shared" si="39"/>
        <v>89309.753974960477</v>
      </c>
    </row>
    <row r="207" spans="2:87" ht="16.5" thickBot="1" x14ac:dyDescent="0.3">
      <c r="B207" s="855"/>
      <c r="C207" s="8" t="str">
        <f t="shared" si="40"/>
        <v>Wtherm</v>
      </c>
      <c r="D207" s="9" t="s">
        <v>7</v>
      </c>
      <c r="E207" s="25" t="s">
        <v>80</v>
      </c>
      <c r="F207" s="9" t="s">
        <v>7</v>
      </c>
      <c r="G207" s="9">
        <v>75</v>
      </c>
      <c r="H207" s="9" t="s">
        <v>7</v>
      </c>
      <c r="I207" s="9">
        <v>420</v>
      </c>
      <c r="J207" s="9" t="s">
        <v>7</v>
      </c>
      <c r="K207" s="11">
        <v>1250</v>
      </c>
      <c r="L207" s="9" t="s">
        <v>7</v>
      </c>
      <c r="M207" s="9">
        <v>5</v>
      </c>
      <c r="N207" s="23" t="s">
        <v>8</v>
      </c>
      <c r="O207" s="680">
        <v>15.127657467458322</v>
      </c>
      <c r="P207" s="662">
        <f>INDEX('Калькулятор 24v'!$L$78:$BF$78,MATCH(K207,'Калькулятор 24v'!$L$70:$BF$70,0))</f>
        <v>4830.682428000001</v>
      </c>
      <c r="Q207" s="27">
        <v>58665.239468283937</v>
      </c>
      <c r="R207" s="27">
        <v>17893.525328948719</v>
      </c>
      <c r="S207" s="20">
        <f t="shared" si="31"/>
        <v>76558.764797232652</v>
      </c>
      <c r="T207" s="8" t="str">
        <f t="shared" si="41"/>
        <v>Wtherm</v>
      </c>
      <c r="U207" s="9" t="s">
        <v>7</v>
      </c>
      <c r="V207" s="25" t="s">
        <v>80</v>
      </c>
      <c r="W207" s="9" t="s">
        <v>7</v>
      </c>
      <c r="X207" s="9">
        <v>90</v>
      </c>
      <c r="Y207" s="9" t="s">
        <v>7</v>
      </c>
      <c r="Z207" s="9">
        <v>420</v>
      </c>
      <c r="AA207" s="9" t="s">
        <v>7</v>
      </c>
      <c r="AB207" s="11">
        <v>1250</v>
      </c>
      <c r="AC207" s="9" t="s">
        <v>7</v>
      </c>
      <c r="AD207" s="9">
        <v>5</v>
      </c>
      <c r="AE207" s="23" t="s">
        <v>8</v>
      </c>
      <c r="AF207" s="680">
        <v>15.521164779458323</v>
      </c>
      <c r="AG207" s="662">
        <f>INDEX('Калькулятор 24v'!$L$84:$BF$84,MATCH(AB207,'Калькулятор 24v'!$L$70:$BF$70,0))</f>
        <v>5139.3771000000006</v>
      </c>
      <c r="AH207" s="27">
        <v>59159.950828040572</v>
      </c>
      <c r="AI207" s="27">
        <v>17893.525328948719</v>
      </c>
      <c r="AJ207" s="20">
        <f t="shared" si="33"/>
        <v>77053.476156989287</v>
      </c>
      <c r="AK207" s="8" t="str">
        <f t="shared" si="42"/>
        <v>Wtherm</v>
      </c>
      <c r="AL207" s="9" t="s">
        <v>7</v>
      </c>
      <c r="AM207" s="25" t="s">
        <v>80</v>
      </c>
      <c r="AN207" s="9" t="s">
        <v>7</v>
      </c>
      <c r="AO207" s="9">
        <v>110</v>
      </c>
      <c r="AP207" s="9" t="s">
        <v>7</v>
      </c>
      <c r="AQ207" s="9">
        <v>420</v>
      </c>
      <c r="AR207" s="9" t="s">
        <v>7</v>
      </c>
      <c r="AS207" s="11">
        <v>1250</v>
      </c>
      <c r="AT207" s="9" t="s">
        <v>7</v>
      </c>
      <c r="AU207" s="9">
        <v>5</v>
      </c>
      <c r="AV207" s="23" t="s">
        <v>8</v>
      </c>
      <c r="AW207" s="680">
        <v>16.045841195458323</v>
      </c>
      <c r="AX207" s="662">
        <f>INDEX('Калькулятор 24v'!$L$90:$BF$90,MATCH(AS207,'Калькулятор 24v'!$L$70:$BF$70,0))</f>
        <v>6185.2629227069665</v>
      </c>
      <c r="AY207" s="27">
        <v>59849.753474382756</v>
      </c>
      <c r="AZ207" s="27">
        <v>17893.525328948719</v>
      </c>
      <c r="BA207" s="20">
        <f t="shared" si="35"/>
        <v>77743.278803331472</v>
      </c>
      <c r="BB207" s="8" t="str">
        <f t="shared" si="43"/>
        <v>Wtherm</v>
      </c>
      <c r="BC207" s="9" t="s">
        <v>7</v>
      </c>
      <c r="BD207" s="25" t="s">
        <v>80</v>
      </c>
      <c r="BE207" s="9" t="s">
        <v>7</v>
      </c>
      <c r="BF207" s="9">
        <v>140</v>
      </c>
      <c r="BG207" s="9" t="s">
        <v>7</v>
      </c>
      <c r="BH207" s="9">
        <v>420</v>
      </c>
      <c r="BI207" s="9" t="s">
        <v>7</v>
      </c>
      <c r="BJ207" s="11">
        <v>1250</v>
      </c>
      <c r="BK207" s="9" t="s">
        <v>7</v>
      </c>
      <c r="BL207" s="9">
        <v>10</v>
      </c>
      <c r="BM207" s="24" t="s">
        <v>12</v>
      </c>
      <c r="BN207" s="680">
        <v>19.755968138340236</v>
      </c>
      <c r="BO207" s="662">
        <f>INDEX('Калькулятор 24v'!$L$96:$BF$96,MATCH(BJ207,'Калькулятор 24v'!$L$70:$BF$70,0))</f>
        <v>7861.7241845999997</v>
      </c>
      <c r="BP207" s="27">
        <v>74041.242501537359</v>
      </c>
      <c r="BQ207" s="27">
        <v>17893.525328948719</v>
      </c>
      <c r="BR207" s="20">
        <f t="shared" si="37"/>
        <v>91934.767830486075</v>
      </c>
      <c r="BS207" s="8" t="str">
        <f t="shared" si="44"/>
        <v>Wtherm</v>
      </c>
      <c r="BT207" s="9" t="s">
        <v>7</v>
      </c>
      <c r="BU207" s="25" t="s">
        <v>80</v>
      </c>
      <c r="BV207" s="9" t="s">
        <v>7</v>
      </c>
      <c r="BW207" s="9">
        <v>180</v>
      </c>
      <c r="BX207" s="9" t="s">
        <v>7</v>
      </c>
      <c r="BY207" s="9">
        <v>420</v>
      </c>
      <c r="BZ207" s="9" t="s">
        <v>7</v>
      </c>
      <c r="CA207" s="11">
        <v>1250</v>
      </c>
      <c r="CB207" s="9" t="s">
        <v>7</v>
      </c>
      <c r="CC207" s="9">
        <v>10</v>
      </c>
      <c r="CD207" s="24" t="s">
        <v>12</v>
      </c>
      <c r="CE207" s="680">
        <v>20.805320970340233</v>
      </c>
      <c r="CF207" s="662">
        <f>INDEX('Калькулятор 24v'!$L$108:$BF$108,MATCH(CA207,'Калькулятор 24v'!$L$70:$BF$70,0))</f>
        <v>9002.2852062000002</v>
      </c>
      <c r="CG207" s="27">
        <v>75390.660294221729</v>
      </c>
      <c r="CH207" s="27">
        <v>17893.525328948719</v>
      </c>
      <c r="CI207" s="20">
        <f t="shared" si="39"/>
        <v>93284.185623170444</v>
      </c>
    </row>
    <row r="208" spans="2:87" ht="16.5" thickBot="1" x14ac:dyDescent="0.3">
      <c r="B208" s="855"/>
      <c r="C208" s="8" t="str">
        <f t="shared" si="40"/>
        <v>Wtherm</v>
      </c>
      <c r="D208" s="9" t="s">
        <v>7</v>
      </c>
      <c r="E208" s="25" t="s">
        <v>80</v>
      </c>
      <c r="F208" s="9" t="s">
        <v>7</v>
      </c>
      <c r="G208" s="9">
        <v>75</v>
      </c>
      <c r="H208" s="9" t="s">
        <v>7</v>
      </c>
      <c r="I208" s="9">
        <v>420</v>
      </c>
      <c r="J208" s="9" t="s">
        <v>7</v>
      </c>
      <c r="K208" s="11">
        <v>1300</v>
      </c>
      <c r="L208" s="9" t="s">
        <v>7</v>
      </c>
      <c r="M208" s="9">
        <v>5</v>
      </c>
      <c r="N208" s="23" t="s">
        <v>8</v>
      </c>
      <c r="O208" s="680">
        <v>15.626291104407143</v>
      </c>
      <c r="P208" s="662">
        <f>INDEX('Калькулятор 24v'!$L$78:$BF$78,MATCH(K208,'Калькулятор 24v'!$L$70:$BF$70,0))</f>
        <v>5099.0536740000016</v>
      </c>
      <c r="Q208" s="27">
        <v>60613.938000496622</v>
      </c>
      <c r="R208" s="27">
        <v>18534.544142666669</v>
      </c>
      <c r="S208" s="20">
        <f t="shared" si="31"/>
        <v>79148.482143163288</v>
      </c>
      <c r="T208" s="8" t="str">
        <f t="shared" si="41"/>
        <v>Wtherm</v>
      </c>
      <c r="U208" s="9" t="s">
        <v>7</v>
      </c>
      <c r="V208" s="25" t="s">
        <v>80</v>
      </c>
      <c r="W208" s="9" t="s">
        <v>7</v>
      </c>
      <c r="X208" s="9">
        <v>90</v>
      </c>
      <c r="Y208" s="9" t="s">
        <v>7</v>
      </c>
      <c r="Z208" s="9">
        <v>420</v>
      </c>
      <c r="AA208" s="9" t="s">
        <v>7</v>
      </c>
      <c r="AB208" s="11">
        <v>1300</v>
      </c>
      <c r="AC208" s="9" t="s">
        <v>7</v>
      </c>
      <c r="AD208" s="9">
        <v>5</v>
      </c>
      <c r="AE208" s="23" t="s">
        <v>8</v>
      </c>
      <c r="AF208" s="680">
        <v>16.02931261640714</v>
      </c>
      <c r="AG208" s="662">
        <f>INDEX('Калькулятор 24v'!$L$84:$BF$84,MATCH(AB208,'Калькулятор 24v'!$L$70:$BF$70,0))</f>
        <v>5424.8980500000007</v>
      </c>
      <c r="AH208" s="27">
        <v>61120.57742561576</v>
      </c>
      <c r="AI208" s="27">
        <v>18534.544142666669</v>
      </c>
      <c r="AJ208" s="20">
        <f t="shared" si="33"/>
        <v>79655.121568282426</v>
      </c>
      <c r="AK208" s="8" t="str">
        <f t="shared" si="42"/>
        <v>Wtherm</v>
      </c>
      <c r="AL208" s="9" t="s">
        <v>7</v>
      </c>
      <c r="AM208" s="25" t="s">
        <v>80</v>
      </c>
      <c r="AN208" s="9" t="s">
        <v>7</v>
      </c>
      <c r="AO208" s="9">
        <v>110</v>
      </c>
      <c r="AP208" s="9" t="s">
        <v>7</v>
      </c>
      <c r="AQ208" s="9">
        <v>420</v>
      </c>
      <c r="AR208" s="9" t="s">
        <v>7</v>
      </c>
      <c r="AS208" s="11">
        <v>1300</v>
      </c>
      <c r="AT208" s="9" t="s">
        <v>7</v>
      </c>
      <c r="AU208" s="9">
        <v>5</v>
      </c>
      <c r="AV208" s="23" t="s">
        <v>8</v>
      </c>
      <c r="AW208" s="680">
        <v>16.566674632407143</v>
      </c>
      <c r="AX208" s="662">
        <f>INDEX('Калькулятор 24v'!$L$90:$BF$90,MATCH(AS208,'Калькулятор 24v'!$L$70:$BF$70,0))</f>
        <v>6528.8886406351321</v>
      </c>
      <c r="AY208" s="27">
        <v>61826.284159107941</v>
      </c>
      <c r="AZ208" s="27">
        <v>18534.544142666669</v>
      </c>
      <c r="BA208" s="20">
        <f t="shared" si="35"/>
        <v>80360.828301774614</v>
      </c>
      <c r="BB208" s="8" t="str">
        <f t="shared" si="43"/>
        <v>Wtherm</v>
      </c>
      <c r="BC208" s="9" t="s">
        <v>7</v>
      </c>
      <c r="BD208" s="25" t="s">
        <v>80</v>
      </c>
      <c r="BE208" s="9" t="s">
        <v>7</v>
      </c>
      <c r="BF208" s="9">
        <v>140</v>
      </c>
      <c r="BG208" s="9" t="s">
        <v>7</v>
      </c>
      <c r="BH208" s="9">
        <v>420</v>
      </c>
      <c r="BI208" s="9" t="s">
        <v>7</v>
      </c>
      <c r="BJ208" s="11">
        <v>1300</v>
      </c>
      <c r="BK208" s="9" t="s">
        <v>7</v>
      </c>
      <c r="BL208" s="9">
        <v>10</v>
      </c>
      <c r="BM208" s="24" t="s">
        <v>12</v>
      </c>
      <c r="BN208" s="680">
        <v>20.43550540922762</v>
      </c>
      <c r="BO208" s="662">
        <f>INDEX('Калькулятор 24v'!$L$96:$BF$96,MATCH(BJ208,'Калькулятор 24v'!$L$70:$BF$70,0))</f>
        <v>8298.4866392999975</v>
      </c>
      <c r="BP208" s="27">
        <v>76664.352911729409</v>
      </c>
      <c r="BQ208" s="27">
        <v>18534.544142666669</v>
      </c>
      <c r="BR208" s="20">
        <f t="shared" si="37"/>
        <v>95198.897054396075</v>
      </c>
      <c r="BS208" s="8" t="str">
        <f t="shared" si="44"/>
        <v>Wtherm</v>
      </c>
      <c r="BT208" s="9" t="s">
        <v>7</v>
      </c>
      <c r="BU208" s="25" t="s">
        <v>80</v>
      </c>
      <c r="BV208" s="9" t="s">
        <v>7</v>
      </c>
      <c r="BW208" s="9">
        <v>180</v>
      </c>
      <c r="BX208" s="9" t="s">
        <v>7</v>
      </c>
      <c r="BY208" s="9">
        <v>420</v>
      </c>
      <c r="BZ208" s="9" t="s">
        <v>7</v>
      </c>
      <c r="CA208" s="11">
        <v>1300</v>
      </c>
      <c r="CB208" s="9" t="s">
        <v>7</v>
      </c>
      <c r="CC208" s="9">
        <v>10</v>
      </c>
      <c r="CD208" s="24" t="s">
        <v>12</v>
      </c>
      <c r="CE208" s="680">
        <v>21.510229441227615</v>
      </c>
      <c r="CF208" s="662">
        <f>INDEX('Калькулятор 24v'!$L$108:$BF$108,MATCH(CA208,'Калькулятор 24v'!$L$70:$BF$70,0))</f>
        <v>9502.4121620999995</v>
      </c>
      <c r="CG208" s="27">
        <v>78045.578878713772</v>
      </c>
      <c r="CH208" s="27">
        <v>18534.544142666669</v>
      </c>
      <c r="CI208" s="20">
        <f t="shared" si="39"/>
        <v>96580.123021380437</v>
      </c>
    </row>
    <row r="209" spans="2:87" ht="16.5" thickBot="1" x14ac:dyDescent="0.3">
      <c r="B209" s="855"/>
      <c r="C209" s="8" t="str">
        <f t="shared" si="40"/>
        <v>Wtherm</v>
      </c>
      <c r="D209" s="9" t="s">
        <v>7</v>
      </c>
      <c r="E209" s="25" t="s">
        <v>80</v>
      </c>
      <c r="F209" s="9" t="s">
        <v>7</v>
      </c>
      <c r="G209" s="9">
        <v>75</v>
      </c>
      <c r="H209" s="9" t="s">
        <v>7</v>
      </c>
      <c r="I209" s="9">
        <v>420</v>
      </c>
      <c r="J209" s="9" t="s">
        <v>7</v>
      </c>
      <c r="K209" s="11">
        <v>1350</v>
      </c>
      <c r="L209" s="9" t="s">
        <v>7</v>
      </c>
      <c r="M209" s="9">
        <v>5</v>
      </c>
      <c r="N209" s="23" t="s">
        <v>8</v>
      </c>
      <c r="O209" s="680">
        <v>16.094605971235964</v>
      </c>
      <c r="P209" s="662">
        <f>INDEX('Калькулятор 24v'!$L$78:$BF$78,MATCH(K209,'Калькулятор 24v'!$L$70:$BF$70,0))</f>
        <v>5367.4249200000013</v>
      </c>
      <c r="Q209" s="27">
        <v>62799.758915006445</v>
      </c>
      <c r="R209" s="27">
        <v>19405.56295638462</v>
      </c>
      <c r="S209" s="20">
        <f t="shared" si="31"/>
        <v>82205.321871391061</v>
      </c>
      <c r="T209" s="8" t="str">
        <f t="shared" si="41"/>
        <v>Wtherm</v>
      </c>
      <c r="U209" s="9" t="s">
        <v>7</v>
      </c>
      <c r="V209" s="25" t="s">
        <v>80</v>
      </c>
      <c r="W209" s="9" t="s">
        <v>7</v>
      </c>
      <c r="X209" s="9">
        <v>90</v>
      </c>
      <c r="Y209" s="9" t="s">
        <v>7</v>
      </c>
      <c r="Z209" s="9">
        <v>420</v>
      </c>
      <c r="AA209" s="9" t="s">
        <v>7</v>
      </c>
      <c r="AB209" s="11">
        <v>1350</v>
      </c>
      <c r="AC209" s="9" t="s">
        <v>7</v>
      </c>
      <c r="AD209" s="9">
        <v>5</v>
      </c>
      <c r="AE209" s="23" t="s">
        <v>8</v>
      </c>
      <c r="AF209" s="680">
        <v>16.545864477235963</v>
      </c>
      <c r="AG209" s="662">
        <f>INDEX('Калькулятор 24v'!$L$84:$BF$84,MATCH(AB209,'Калькулятор 24v'!$L$70:$BF$70,0))</f>
        <v>5710.4190000000008</v>
      </c>
      <c r="AH209" s="27">
        <v>63366.873631513459</v>
      </c>
      <c r="AI209" s="27">
        <v>19405.56295638462</v>
      </c>
      <c r="AJ209" s="20">
        <f t="shared" si="33"/>
        <v>82772.436587898075</v>
      </c>
      <c r="AK209" s="8" t="str">
        <f t="shared" si="42"/>
        <v>Wtherm</v>
      </c>
      <c r="AL209" s="9" t="s">
        <v>7</v>
      </c>
      <c r="AM209" s="25" t="s">
        <v>80</v>
      </c>
      <c r="AN209" s="9" t="s">
        <v>7</v>
      </c>
      <c r="AO209" s="9">
        <v>110</v>
      </c>
      <c r="AP209" s="9" t="s">
        <v>7</v>
      </c>
      <c r="AQ209" s="9">
        <v>420</v>
      </c>
      <c r="AR209" s="9" t="s">
        <v>7</v>
      </c>
      <c r="AS209" s="11">
        <v>1350</v>
      </c>
      <c r="AT209" s="9" t="s">
        <v>7</v>
      </c>
      <c r="AU209" s="9">
        <v>5</v>
      </c>
      <c r="AV209" s="23" t="s">
        <v>8</v>
      </c>
      <c r="AW209" s="680">
        <v>17.147542485235963</v>
      </c>
      <c r="AX209" s="662">
        <f>INDEX('Калькулятор 24v'!$L$90:$BF$90,MATCH(AS209,'Калькулятор 24v'!$L$70:$BF$70,0))</f>
        <v>6872.5143585632968</v>
      </c>
      <c r="AY209" s="27">
        <v>64153.21408685614</v>
      </c>
      <c r="AZ209" s="27">
        <v>19405.56295638462</v>
      </c>
      <c r="BA209" s="20">
        <f t="shared" si="35"/>
        <v>83558.777043240756</v>
      </c>
      <c r="BB209" s="8" t="str">
        <f t="shared" si="43"/>
        <v>Wtherm</v>
      </c>
      <c r="BC209" s="9" t="s">
        <v>7</v>
      </c>
      <c r="BD209" s="25" t="s">
        <v>80</v>
      </c>
      <c r="BE209" s="9" t="s">
        <v>7</v>
      </c>
      <c r="BF209" s="9">
        <v>140</v>
      </c>
      <c r="BG209" s="9" t="s">
        <v>7</v>
      </c>
      <c r="BH209" s="9">
        <v>420</v>
      </c>
      <c r="BI209" s="9" t="s">
        <v>7</v>
      </c>
      <c r="BJ209" s="11">
        <v>1350</v>
      </c>
      <c r="BK209" s="9" t="s">
        <v>7</v>
      </c>
      <c r="BL209" s="9">
        <v>10</v>
      </c>
      <c r="BM209" s="24" t="s">
        <v>12</v>
      </c>
      <c r="BN209" s="680">
        <v>21.252522683995004</v>
      </c>
      <c r="BO209" s="662">
        <f>INDEX('Калькулятор 24v'!$L$96:$BF$96,MATCH(BJ209,'Калькулятор 24v'!$L$70:$BF$70,0))</f>
        <v>8735.2490939999989</v>
      </c>
      <c r="BP209" s="27">
        <v>79734.957016995206</v>
      </c>
      <c r="BQ209" s="27">
        <v>19405.56295638462</v>
      </c>
      <c r="BR209" s="20">
        <f t="shared" si="37"/>
        <v>99140.519973379822</v>
      </c>
      <c r="BS209" s="8" t="str">
        <f t="shared" si="44"/>
        <v>Wtherm</v>
      </c>
      <c r="BT209" s="9" t="s">
        <v>7</v>
      </c>
      <c r="BU209" s="25" t="s">
        <v>80</v>
      </c>
      <c r="BV209" s="9" t="s">
        <v>7</v>
      </c>
      <c r="BW209" s="9">
        <v>180</v>
      </c>
      <c r="BX209" s="9" t="s">
        <v>7</v>
      </c>
      <c r="BY209" s="9">
        <v>420</v>
      </c>
      <c r="BZ209" s="9" t="s">
        <v>7</v>
      </c>
      <c r="CA209" s="11">
        <v>1350</v>
      </c>
      <c r="CB209" s="9" t="s">
        <v>7</v>
      </c>
      <c r="CC209" s="9">
        <v>10</v>
      </c>
      <c r="CD209" s="24" t="s">
        <v>12</v>
      </c>
      <c r="CE209" s="680">
        <v>22.455878699995001</v>
      </c>
      <c r="CF209" s="662">
        <f>INDEX('Калькулятор 24v'!$L$108:$BF$108,MATCH(CA209,'Калькулятор 24v'!$L$70:$BF$70,0))</f>
        <v>10002.539118000001</v>
      </c>
      <c r="CG209" s="27">
        <v>81292.544177680567</v>
      </c>
      <c r="CH209" s="27">
        <v>19405.56295638462</v>
      </c>
      <c r="CI209" s="20">
        <f t="shared" si="39"/>
        <v>100698.10713406518</v>
      </c>
    </row>
    <row r="210" spans="2:87" ht="16.5" thickBot="1" x14ac:dyDescent="0.3">
      <c r="B210" s="855"/>
      <c r="C210" s="8" t="str">
        <f t="shared" si="40"/>
        <v>Wtherm</v>
      </c>
      <c r="D210" s="9" t="s">
        <v>7</v>
      </c>
      <c r="E210" s="25" t="s">
        <v>80</v>
      </c>
      <c r="F210" s="9" t="s">
        <v>7</v>
      </c>
      <c r="G210" s="9">
        <v>75</v>
      </c>
      <c r="H210" s="9" t="s">
        <v>7</v>
      </c>
      <c r="I210" s="9">
        <v>420</v>
      </c>
      <c r="J210" s="9" t="s">
        <v>7</v>
      </c>
      <c r="K210" s="11">
        <v>1400</v>
      </c>
      <c r="L210" s="9" t="s">
        <v>7</v>
      </c>
      <c r="M210" s="9">
        <v>5</v>
      </c>
      <c r="N210" s="23" t="s">
        <v>8</v>
      </c>
      <c r="O210" s="680">
        <v>16.593239608184785</v>
      </c>
      <c r="P210" s="662">
        <f>INDEX('Калькулятор 24v'!$L$78:$BF$78,MATCH(K210,'Калькулятор 24v'!$L$70:$BF$70,0))</f>
        <v>5635.796166000001</v>
      </c>
      <c r="Q210" s="27">
        <v>64724.54894721914</v>
      </c>
      <c r="R210" s="27">
        <v>20046.581770102566</v>
      </c>
      <c r="S210" s="20">
        <f t="shared" si="31"/>
        <v>84771.130717321706</v>
      </c>
      <c r="T210" s="8" t="str">
        <f t="shared" si="41"/>
        <v>Wtherm</v>
      </c>
      <c r="U210" s="9" t="s">
        <v>7</v>
      </c>
      <c r="V210" s="25" t="s">
        <v>80</v>
      </c>
      <c r="W210" s="9" t="s">
        <v>7</v>
      </c>
      <c r="X210" s="9">
        <v>90</v>
      </c>
      <c r="Y210" s="9" t="s">
        <v>7</v>
      </c>
      <c r="Z210" s="9">
        <v>420</v>
      </c>
      <c r="AA210" s="9" t="s">
        <v>7</v>
      </c>
      <c r="AB210" s="11">
        <v>1400</v>
      </c>
      <c r="AC210" s="9" t="s">
        <v>7</v>
      </c>
      <c r="AD210" s="9">
        <v>5</v>
      </c>
      <c r="AE210" s="23" t="s">
        <v>8</v>
      </c>
      <c r="AF210" s="680">
        <v>17.054012314184781</v>
      </c>
      <c r="AG210" s="662">
        <f>INDEX('Калькулятор 24v'!$L$84:$BF$84,MATCH(AB210,'Калькулятор 24v'!$L$70:$BF$70,0))</f>
        <v>5995.93995</v>
      </c>
      <c r="AH210" s="27">
        <v>65303.59172908865</v>
      </c>
      <c r="AI210" s="27">
        <v>20046.581770102566</v>
      </c>
      <c r="AJ210" s="20">
        <f t="shared" si="33"/>
        <v>85350.173499191209</v>
      </c>
      <c r="AK210" s="8" t="str">
        <f t="shared" si="42"/>
        <v>Wtherm</v>
      </c>
      <c r="AL210" s="9" t="s">
        <v>7</v>
      </c>
      <c r="AM210" s="25" t="s">
        <v>80</v>
      </c>
      <c r="AN210" s="9" t="s">
        <v>7</v>
      </c>
      <c r="AO210" s="9">
        <v>110</v>
      </c>
      <c r="AP210" s="9" t="s">
        <v>7</v>
      </c>
      <c r="AQ210" s="9">
        <v>420</v>
      </c>
      <c r="AR210" s="9" t="s">
        <v>7</v>
      </c>
      <c r="AS210" s="11">
        <v>1400</v>
      </c>
      <c r="AT210" s="9" t="s">
        <v>7</v>
      </c>
      <c r="AU210" s="9">
        <v>5</v>
      </c>
      <c r="AV210" s="23" t="s">
        <v>8</v>
      </c>
      <c r="AW210" s="680">
        <v>17.668375922184783</v>
      </c>
      <c r="AX210" s="662">
        <f>INDEX('Калькулятор 24v'!$L$90:$BF$90,MATCH(AS210,'Калькулятор 24v'!$L$70:$BF$70,0))</f>
        <v>7216.1400764914615</v>
      </c>
      <c r="AY210" s="27">
        <v>66105.836271581327</v>
      </c>
      <c r="AZ210" s="27">
        <v>20046.581770102566</v>
      </c>
      <c r="BA210" s="20">
        <f t="shared" si="35"/>
        <v>86152.418041683894</v>
      </c>
      <c r="BB210" s="8" t="str">
        <f t="shared" si="43"/>
        <v>Wtherm</v>
      </c>
      <c r="BC210" s="9" t="s">
        <v>7</v>
      </c>
      <c r="BD210" s="25" t="s">
        <v>80</v>
      </c>
      <c r="BE210" s="9" t="s">
        <v>7</v>
      </c>
      <c r="BF210" s="9">
        <v>140</v>
      </c>
      <c r="BG210" s="9" t="s">
        <v>7</v>
      </c>
      <c r="BH210" s="9">
        <v>420</v>
      </c>
      <c r="BI210" s="9" t="s">
        <v>7</v>
      </c>
      <c r="BJ210" s="11">
        <v>1400</v>
      </c>
      <c r="BK210" s="9" t="s">
        <v>7</v>
      </c>
      <c r="BL210" s="9">
        <v>10</v>
      </c>
      <c r="BM210" s="24" t="s">
        <v>12</v>
      </c>
      <c r="BN210" s="680">
        <v>21.932059954882387</v>
      </c>
      <c r="BO210" s="662">
        <f>INDEX('Калькулятор 24v'!$L$96:$BF$96,MATCH(BJ210,'Калькулятор 24v'!$L$70:$BF$70,0))</f>
        <v>9172.0115486999985</v>
      </c>
      <c r="BP210" s="27">
        <v>82334.158927187251</v>
      </c>
      <c r="BQ210" s="27">
        <v>20046.581770102566</v>
      </c>
      <c r="BR210" s="20">
        <f t="shared" si="37"/>
        <v>102380.74069728982</v>
      </c>
      <c r="BS210" s="8" t="str">
        <f t="shared" si="44"/>
        <v>Wtherm</v>
      </c>
      <c r="BT210" s="9" t="s">
        <v>7</v>
      </c>
      <c r="BU210" s="25" t="s">
        <v>80</v>
      </c>
      <c r="BV210" s="9" t="s">
        <v>7</v>
      </c>
      <c r="BW210" s="9">
        <v>180</v>
      </c>
      <c r="BX210" s="9" t="s">
        <v>7</v>
      </c>
      <c r="BY210" s="9">
        <v>420</v>
      </c>
      <c r="BZ210" s="9" t="s">
        <v>7</v>
      </c>
      <c r="CA210" s="11">
        <v>1400</v>
      </c>
      <c r="CB210" s="9" t="s">
        <v>7</v>
      </c>
      <c r="CC210" s="9">
        <v>10</v>
      </c>
      <c r="CD210" s="24" t="s">
        <v>12</v>
      </c>
      <c r="CE210" s="680">
        <v>23.160787170882386</v>
      </c>
      <c r="CF210" s="662">
        <f>INDEX('Калькулятор 24v'!$L$108:$BF$108,MATCH(CA210,'Калькулятор 24v'!$L$70:$BF$70,0))</f>
        <v>10502.6660739</v>
      </c>
      <c r="CG210" s="27">
        <v>83923.554262172605</v>
      </c>
      <c r="CH210" s="27">
        <v>20046.581770102566</v>
      </c>
      <c r="CI210" s="20">
        <f t="shared" si="39"/>
        <v>103970.13603227517</v>
      </c>
    </row>
    <row r="211" spans="2:87" ht="16.5" thickBot="1" x14ac:dyDescent="0.3">
      <c r="B211" s="855"/>
      <c r="C211" s="8" t="str">
        <f t="shared" si="40"/>
        <v>Wtherm</v>
      </c>
      <c r="D211" s="9" t="s">
        <v>7</v>
      </c>
      <c r="E211" s="25" t="s">
        <v>80</v>
      </c>
      <c r="F211" s="9" t="s">
        <v>7</v>
      </c>
      <c r="G211" s="9">
        <v>75</v>
      </c>
      <c r="H211" s="9" t="s">
        <v>7</v>
      </c>
      <c r="I211" s="9">
        <v>420</v>
      </c>
      <c r="J211" s="9" t="s">
        <v>7</v>
      </c>
      <c r="K211" s="11">
        <v>1450</v>
      </c>
      <c r="L211" s="9" t="s">
        <v>7</v>
      </c>
      <c r="M211" s="9">
        <v>5</v>
      </c>
      <c r="N211" s="23" t="s">
        <v>8</v>
      </c>
      <c r="O211" s="680">
        <v>17.091873245133602</v>
      </c>
      <c r="P211" s="662">
        <f>INDEX('Калькулятор 24v'!$L$78:$BF$78,MATCH(K211,'Калькулятор 24v'!$L$70:$BF$70,0))</f>
        <v>5904.1674120000016</v>
      </c>
      <c r="Q211" s="27">
        <v>66637.384729431826</v>
      </c>
      <c r="R211" s="27">
        <v>20687.600583820516</v>
      </c>
      <c r="S211" s="20">
        <f t="shared" si="31"/>
        <v>87324.985313252342</v>
      </c>
      <c r="T211" s="8" t="str">
        <f t="shared" si="41"/>
        <v>Wtherm</v>
      </c>
      <c r="U211" s="9" t="s">
        <v>7</v>
      </c>
      <c r="V211" s="25" t="s">
        <v>80</v>
      </c>
      <c r="W211" s="9" t="s">
        <v>7</v>
      </c>
      <c r="X211" s="9">
        <v>90</v>
      </c>
      <c r="Y211" s="9" t="s">
        <v>7</v>
      </c>
      <c r="Z211" s="9">
        <v>420</v>
      </c>
      <c r="AA211" s="9" t="s">
        <v>7</v>
      </c>
      <c r="AB211" s="11">
        <v>1450</v>
      </c>
      <c r="AC211" s="9" t="s">
        <v>7</v>
      </c>
      <c r="AD211" s="9">
        <v>5</v>
      </c>
      <c r="AE211" s="23" t="s">
        <v>8</v>
      </c>
      <c r="AF211" s="680">
        <v>17.5621601511336</v>
      </c>
      <c r="AG211" s="662">
        <f>INDEX('Калькулятор 24v'!$L$84:$BF$84,MATCH(AB211,'Калькулятор 24v'!$L$70:$BF$70,0))</f>
        <v>6281.4609000000009</v>
      </c>
      <c r="AH211" s="27">
        <v>67228.355576663831</v>
      </c>
      <c r="AI211" s="27">
        <v>20687.600583820516</v>
      </c>
      <c r="AJ211" s="20">
        <f t="shared" si="33"/>
        <v>87915.956160484347</v>
      </c>
      <c r="AK211" s="8" t="str">
        <f t="shared" si="42"/>
        <v>Wtherm</v>
      </c>
      <c r="AL211" s="9" t="s">
        <v>7</v>
      </c>
      <c r="AM211" s="25" t="s">
        <v>80</v>
      </c>
      <c r="AN211" s="9" t="s">
        <v>7</v>
      </c>
      <c r="AO211" s="9">
        <v>110</v>
      </c>
      <c r="AP211" s="9" t="s">
        <v>7</v>
      </c>
      <c r="AQ211" s="9">
        <v>420</v>
      </c>
      <c r="AR211" s="9" t="s">
        <v>7</v>
      </c>
      <c r="AS211" s="11">
        <v>1450</v>
      </c>
      <c r="AT211" s="9" t="s">
        <v>7</v>
      </c>
      <c r="AU211" s="9">
        <v>5</v>
      </c>
      <c r="AV211" s="23" t="s">
        <v>8</v>
      </c>
      <c r="AW211" s="680">
        <v>18.189209359133603</v>
      </c>
      <c r="AX211" s="662">
        <f>INDEX('Калькулятор 24v'!$L$90:$BF$90,MATCH(AS211,'Калькулятор 24v'!$L$70:$BF$70,0))</f>
        <v>7559.7657944196262</v>
      </c>
      <c r="AY211" s="27">
        <v>68046.504206306519</v>
      </c>
      <c r="AZ211" s="27">
        <v>20687.600583820516</v>
      </c>
      <c r="BA211" s="20">
        <f t="shared" si="35"/>
        <v>88734.104790127036</v>
      </c>
      <c r="BB211" s="8" t="str">
        <f t="shared" si="43"/>
        <v>Wtherm</v>
      </c>
      <c r="BC211" s="9" t="s">
        <v>7</v>
      </c>
      <c r="BD211" s="25" t="s">
        <v>80</v>
      </c>
      <c r="BE211" s="9" t="s">
        <v>7</v>
      </c>
      <c r="BF211" s="9">
        <v>140</v>
      </c>
      <c r="BG211" s="9" t="s">
        <v>7</v>
      </c>
      <c r="BH211" s="9">
        <v>420</v>
      </c>
      <c r="BI211" s="9" t="s">
        <v>7</v>
      </c>
      <c r="BJ211" s="11">
        <v>1450</v>
      </c>
      <c r="BK211" s="9" t="s">
        <v>7</v>
      </c>
      <c r="BL211" s="9">
        <v>10</v>
      </c>
      <c r="BM211" s="24" t="s">
        <v>12</v>
      </c>
      <c r="BN211" s="680">
        <v>22.611597225769767</v>
      </c>
      <c r="BO211" s="662">
        <f>INDEX('Калькулятор 24v'!$L$96:$BF$96,MATCH(BJ211,'Калькулятор 24v'!$L$70:$BF$70,0))</f>
        <v>9608.774003399998</v>
      </c>
      <c r="BP211" s="27">
        <v>84921.406587379286</v>
      </c>
      <c r="BQ211" s="27">
        <v>20687.600583820516</v>
      </c>
      <c r="BR211" s="20">
        <f t="shared" si="37"/>
        <v>105609.0071711998</v>
      </c>
      <c r="BS211" s="8" t="str">
        <f t="shared" si="44"/>
        <v>Wtherm</v>
      </c>
      <c r="BT211" s="9" t="s">
        <v>7</v>
      </c>
      <c r="BU211" s="25" t="s">
        <v>80</v>
      </c>
      <c r="BV211" s="9" t="s">
        <v>7</v>
      </c>
      <c r="BW211" s="9">
        <v>180</v>
      </c>
      <c r="BX211" s="9" t="s">
        <v>7</v>
      </c>
      <c r="BY211" s="9">
        <v>420</v>
      </c>
      <c r="BZ211" s="9" t="s">
        <v>7</v>
      </c>
      <c r="CA211" s="11">
        <v>1450</v>
      </c>
      <c r="CB211" s="9" t="s">
        <v>7</v>
      </c>
      <c r="CC211" s="9">
        <v>10</v>
      </c>
      <c r="CD211" s="24" t="s">
        <v>12</v>
      </c>
      <c r="CE211" s="680">
        <v>23.865695641769769</v>
      </c>
      <c r="CF211" s="662">
        <f>INDEX('Калькулятор 24v'!$L$108:$BF$108,MATCH(CA211,'Калькулятор 24v'!$L$70:$BF$70,0))</f>
        <v>11002.793029800001</v>
      </c>
      <c r="CG211" s="27">
        <v>86542.610096664663</v>
      </c>
      <c r="CH211" s="27">
        <v>20687.600583820516</v>
      </c>
      <c r="CI211" s="20">
        <f t="shared" si="39"/>
        <v>107230.21068048518</v>
      </c>
    </row>
    <row r="212" spans="2:87" ht="16.5" thickBot="1" x14ac:dyDescent="0.3">
      <c r="B212" s="855"/>
      <c r="C212" s="8" t="str">
        <f t="shared" si="40"/>
        <v>Wtherm</v>
      </c>
      <c r="D212" s="9" t="s">
        <v>7</v>
      </c>
      <c r="E212" s="25" t="s">
        <v>80</v>
      </c>
      <c r="F212" s="9" t="s">
        <v>7</v>
      </c>
      <c r="G212" s="9">
        <v>75</v>
      </c>
      <c r="H212" s="9" t="s">
        <v>7</v>
      </c>
      <c r="I212" s="9">
        <v>420</v>
      </c>
      <c r="J212" s="9" t="s">
        <v>7</v>
      </c>
      <c r="K212" s="11">
        <v>1500</v>
      </c>
      <c r="L212" s="9" t="s">
        <v>7</v>
      </c>
      <c r="M212" s="9">
        <v>5</v>
      </c>
      <c r="N212" s="23" t="s">
        <v>8</v>
      </c>
      <c r="O212" s="680">
        <v>17.590506882082419</v>
      </c>
      <c r="P212" s="662">
        <f>INDEX('Калькулятор 24v'!$L$78:$BF$78,MATCH(K212,'Калькулятор 24v'!$L$70:$BF$70,0))</f>
        <v>6172.5386580000013</v>
      </c>
      <c r="Q212" s="27">
        <v>68550.152201644523</v>
      </c>
      <c r="R212" s="27">
        <v>21328.61939753847</v>
      </c>
      <c r="S212" s="20">
        <f t="shared" si="31"/>
        <v>89878.77159918299</v>
      </c>
      <c r="T212" s="8" t="str">
        <f t="shared" si="41"/>
        <v>Wtherm</v>
      </c>
      <c r="U212" s="9" t="s">
        <v>7</v>
      </c>
      <c r="V212" s="25" t="s">
        <v>80</v>
      </c>
      <c r="W212" s="9" t="s">
        <v>7</v>
      </c>
      <c r="X212" s="9">
        <v>90</v>
      </c>
      <c r="Y212" s="9" t="s">
        <v>7</v>
      </c>
      <c r="Z212" s="9">
        <v>420</v>
      </c>
      <c r="AA212" s="9" t="s">
        <v>7</v>
      </c>
      <c r="AB212" s="11">
        <v>1500</v>
      </c>
      <c r="AC212" s="9" t="s">
        <v>7</v>
      </c>
      <c r="AD212" s="9">
        <v>5</v>
      </c>
      <c r="AE212" s="23" t="s">
        <v>8</v>
      </c>
      <c r="AF212" s="680">
        <v>18.070307988082419</v>
      </c>
      <c r="AG212" s="662">
        <f>INDEX('Калькулятор 24v'!$L$84:$BF$84,MATCH(AB212,'Калькулятор 24v'!$L$70:$BF$70,0))</f>
        <v>6566.9818500000001</v>
      </c>
      <c r="AH212" s="27">
        <v>69153.411294239035</v>
      </c>
      <c r="AI212" s="27">
        <v>21328.61939753847</v>
      </c>
      <c r="AJ212" s="20">
        <f t="shared" si="33"/>
        <v>90482.030691777501</v>
      </c>
      <c r="AK212" s="8" t="str">
        <f t="shared" si="42"/>
        <v>Wtherm</v>
      </c>
      <c r="AL212" s="9" t="s">
        <v>7</v>
      </c>
      <c r="AM212" s="25" t="s">
        <v>80</v>
      </c>
      <c r="AN212" s="9" t="s">
        <v>7</v>
      </c>
      <c r="AO212" s="9">
        <v>110</v>
      </c>
      <c r="AP212" s="9" t="s">
        <v>7</v>
      </c>
      <c r="AQ212" s="9">
        <v>420</v>
      </c>
      <c r="AR212" s="9" t="s">
        <v>7</v>
      </c>
      <c r="AS212" s="11">
        <v>1500</v>
      </c>
      <c r="AT212" s="9" t="s">
        <v>7</v>
      </c>
      <c r="AU212" s="9">
        <v>5</v>
      </c>
      <c r="AV212" s="23" t="s">
        <v>8</v>
      </c>
      <c r="AW212" s="680">
        <v>18.710042796082419</v>
      </c>
      <c r="AX212" s="662">
        <f>INDEX('Калькулятор 24v'!$L$90:$BF$90,MATCH(AS212,'Калькулятор 24v'!$L$70:$BF$70,0))</f>
        <v>7903.39151234779</v>
      </c>
      <c r="AY212" s="27">
        <v>69987.944251031717</v>
      </c>
      <c r="AZ212" s="27">
        <v>21328.61939753847</v>
      </c>
      <c r="BA212" s="20">
        <f t="shared" si="35"/>
        <v>91316.563648570183</v>
      </c>
      <c r="BB212" s="8" t="str">
        <f t="shared" si="43"/>
        <v>Wtherm</v>
      </c>
      <c r="BC212" s="9" t="s">
        <v>7</v>
      </c>
      <c r="BD212" s="25" t="s">
        <v>80</v>
      </c>
      <c r="BE212" s="9" t="s">
        <v>7</v>
      </c>
      <c r="BF212" s="9">
        <v>140</v>
      </c>
      <c r="BG212" s="9" t="s">
        <v>7</v>
      </c>
      <c r="BH212" s="9">
        <v>420</v>
      </c>
      <c r="BI212" s="9" t="s">
        <v>7</v>
      </c>
      <c r="BJ212" s="11">
        <v>1500</v>
      </c>
      <c r="BK212" s="9" t="s">
        <v>7</v>
      </c>
      <c r="BL212" s="9">
        <v>10</v>
      </c>
      <c r="BM212" s="24" t="s">
        <v>12</v>
      </c>
      <c r="BN212" s="680">
        <v>23.291134496657151</v>
      </c>
      <c r="BO212" s="662">
        <f>INDEX('Калькулятор 24v'!$L$96:$BF$96,MATCH(BJ212,'Калькулятор 24v'!$L$70:$BF$70,0))</f>
        <v>10045.536458099998</v>
      </c>
      <c r="BP212" s="27">
        <v>87510.146717571333</v>
      </c>
      <c r="BQ212" s="27">
        <v>21328.61939753847</v>
      </c>
      <c r="BR212" s="20">
        <f t="shared" si="37"/>
        <v>108838.7661151098</v>
      </c>
      <c r="BS212" s="8" t="str">
        <f t="shared" si="44"/>
        <v>Wtherm</v>
      </c>
      <c r="BT212" s="9" t="s">
        <v>7</v>
      </c>
      <c r="BU212" s="25" t="s">
        <v>80</v>
      </c>
      <c r="BV212" s="9" t="s">
        <v>7</v>
      </c>
      <c r="BW212" s="9">
        <v>180</v>
      </c>
      <c r="BX212" s="9" t="s">
        <v>7</v>
      </c>
      <c r="BY212" s="9">
        <v>420</v>
      </c>
      <c r="BZ212" s="9" t="s">
        <v>7</v>
      </c>
      <c r="CA212" s="11">
        <v>1500</v>
      </c>
      <c r="CB212" s="9" t="s">
        <v>7</v>
      </c>
      <c r="CC212" s="9">
        <v>10</v>
      </c>
      <c r="CD212" s="24" t="s">
        <v>12</v>
      </c>
      <c r="CE212" s="680">
        <v>24.570604112657151</v>
      </c>
      <c r="CF212" s="662">
        <f>INDEX('Калькулятор 24v'!$L$108:$BF$108,MATCH(CA212,'Калькулятор 24v'!$L$70:$BF$70,0))</f>
        <v>11502.9199857</v>
      </c>
      <c r="CG212" s="27">
        <v>89164.118881156697</v>
      </c>
      <c r="CH212" s="27">
        <v>21328.61939753847</v>
      </c>
      <c r="CI212" s="20">
        <f t="shared" si="39"/>
        <v>110492.73827869516</v>
      </c>
    </row>
    <row r="213" spans="2:87" ht="16.5" thickBot="1" x14ac:dyDescent="0.3">
      <c r="B213" s="855"/>
      <c r="C213" s="8" t="str">
        <f t="shared" si="40"/>
        <v>Wtherm</v>
      </c>
      <c r="D213" s="9" t="s">
        <v>7</v>
      </c>
      <c r="E213" s="25" t="s">
        <v>80</v>
      </c>
      <c r="F213" s="9" t="s">
        <v>7</v>
      </c>
      <c r="G213" s="9">
        <v>75</v>
      </c>
      <c r="H213" s="9" t="s">
        <v>7</v>
      </c>
      <c r="I213" s="9">
        <v>420</v>
      </c>
      <c r="J213" s="9" t="s">
        <v>7</v>
      </c>
      <c r="K213" s="11">
        <v>1550</v>
      </c>
      <c r="L213" s="9" t="s">
        <v>7</v>
      </c>
      <c r="M213" s="9">
        <v>5</v>
      </c>
      <c r="N213" s="23" t="s">
        <v>8</v>
      </c>
      <c r="O213" s="680">
        <v>18.120248519031243</v>
      </c>
      <c r="P213" s="662">
        <f>INDEX('Калькулятор 24v'!$L$78:$BF$78,MATCH(K213,'Калькулятор 24v'!$L$70:$BF$70,0))</f>
        <v>6440.909904000001</v>
      </c>
      <c r="Q213" s="27">
        <v>70235.442810082226</v>
      </c>
      <c r="R213" s="27">
        <v>22199.638211256417</v>
      </c>
      <c r="S213" s="20">
        <f t="shared" ref="S213:S242" si="45">Q213+R213</f>
        <v>92435.081021338643</v>
      </c>
      <c r="T213" s="8" t="str">
        <f t="shared" si="41"/>
        <v>Wtherm</v>
      </c>
      <c r="U213" s="9" t="s">
        <v>7</v>
      </c>
      <c r="V213" s="25" t="s">
        <v>80</v>
      </c>
      <c r="W213" s="9" t="s">
        <v>7</v>
      </c>
      <c r="X213" s="9">
        <v>90</v>
      </c>
      <c r="Y213" s="9" t="s">
        <v>7</v>
      </c>
      <c r="Z213" s="9">
        <v>420</v>
      </c>
      <c r="AA213" s="9" t="s">
        <v>7</v>
      </c>
      <c r="AB213" s="11">
        <v>1550</v>
      </c>
      <c r="AC213" s="9" t="s">
        <v>7</v>
      </c>
      <c r="AD213" s="9">
        <v>5</v>
      </c>
      <c r="AE213" s="23" t="s">
        <v>8</v>
      </c>
      <c r="AF213" s="680">
        <v>18.609563825031241</v>
      </c>
      <c r="AG213" s="662">
        <f>INDEX('Калькулятор 24v'!$L$84:$BF$84,MATCH(AB213,'Калькулятор 24v'!$L$70:$BF$70,0))</f>
        <v>6852.5028000000011</v>
      </c>
      <c r="AH213" s="27">
        <v>70850.629968039226</v>
      </c>
      <c r="AI213" s="27">
        <v>22199.638211256417</v>
      </c>
      <c r="AJ213" s="20">
        <f t="shared" ref="AJ213:AJ242" si="46">AH213+AI213</f>
        <v>93050.268179295643</v>
      </c>
      <c r="AK213" s="8" t="str">
        <f t="shared" si="42"/>
        <v>Wtherm</v>
      </c>
      <c r="AL213" s="9" t="s">
        <v>7</v>
      </c>
      <c r="AM213" s="25" t="s">
        <v>80</v>
      </c>
      <c r="AN213" s="9" t="s">
        <v>7</v>
      </c>
      <c r="AO213" s="9">
        <v>110</v>
      </c>
      <c r="AP213" s="9" t="s">
        <v>7</v>
      </c>
      <c r="AQ213" s="9">
        <v>420</v>
      </c>
      <c r="AR213" s="9" t="s">
        <v>7</v>
      </c>
      <c r="AS213" s="11">
        <v>1550</v>
      </c>
      <c r="AT213" s="9" t="s">
        <v>7</v>
      </c>
      <c r="AU213" s="9">
        <v>5</v>
      </c>
      <c r="AV213" s="23" t="s">
        <v>8</v>
      </c>
      <c r="AW213" s="680">
        <v>19.261984233031239</v>
      </c>
      <c r="AX213" s="662">
        <f>INDEX('Калькулятор 24v'!$L$90:$BF$90,MATCH(AS213,'Калькулятор 24v'!$L$70:$BF$70,0))</f>
        <v>8247.0172302759547</v>
      </c>
      <c r="AY213" s="27">
        <v>71701.067011981911</v>
      </c>
      <c r="AZ213" s="27">
        <v>22199.638211256417</v>
      </c>
      <c r="BA213" s="20">
        <f t="shared" ref="BA213:BA242" si="47">AY213+AZ213</f>
        <v>93900.705223238328</v>
      </c>
      <c r="BB213" s="8" t="str">
        <f t="shared" si="43"/>
        <v>Wtherm</v>
      </c>
      <c r="BC213" s="9" t="s">
        <v>7</v>
      </c>
      <c r="BD213" s="25" t="s">
        <v>80</v>
      </c>
      <c r="BE213" s="9" t="s">
        <v>7</v>
      </c>
      <c r="BF213" s="9">
        <v>140</v>
      </c>
      <c r="BG213" s="9" t="s">
        <v>7</v>
      </c>
      <c r="BH213" s="9">
        <v>420</v>
      </c>
      <c r="BI213" s="9" t="s">
        <v>7</v>
      </c>
      <c r="BJ213" s="11">
        <v>1550</v>
      </c>
      <c r="BK213" s="9" t="s">
        <v>7</v>
      </c>
      <c r="BL213" s="9">
        <v>10</v>
      </c>
      <c r="BM213" s="24" t="s">
        <v>12</v>
      </c>
      <c r="BN213" s="680">
        <v>24.001779767544534</v>
      </c>
      <c r="BO213" s="662">
        <f>INDEX('Калькулятор 24v'!$L$96:$BF$96,MATCH(BJ213,'Калькулятор 24v'!$L$70:$BF$70,0))</f>
        <v>10482.298912799997</v>
      </c>
      <c r="BP213" s="27">
        <v>89869.849203988386</v>
      </c>
      <c r="BQ213" s="27">
        <v>22199.638211256417</v>
      </c>
      <c r="BR213" s="20">
        <f t="shared" ref="BR213:BR242" si="48">BP213+BQ213</f>
        <v>112069.4874152448</v>
      </c>
      <c r="BS213" s="8" t="str">
        <f t="shared" si="44"/>
        <v>Wtherm</v>
      </c>
      <c r="BT213" s="9" t="s">
        <v>7</v>
      </c>
      <c r="BU213" s="25" t="s">
        <v>80</v>
      </c>
      <c r="BV213" s="9" t="s">
        <v>7</v>
      </c>
      <c r="BW213" s="9">
        <v>180</v>
      </c>
      <c r="BX213" s="9" t="s">
        <v>7</v>
      </c>
      <c r="BY213" s="9">
        <v>420</v>
      </c>
      <c r="BZ213" s="9" t="s">
        <v>7</v>
      </c>
      <c r="CA213" s="11">
        <v>1550</v>
      </c>
      <c r="CB213" s="9" t="s">
        <v>7</v>
      </c>
      <c r="CC213" s="9">
        <v>10</v>
      </c>
      <c r="CD213" s="24" t="s">
        <v>12</v>
      </c>
      <c r="CE213" s="680">
        <v>25.306620583544529</v>
      </c>
      <c r="CF213" s="662">
        <f>INDEX('Калькулятор 24v'!$L$108:$BF$108,MATCH(CA213,'Калькулятор 24v'!$L$70:$BF$70,0))</f>
        <v>12003.046941599998</v>
      </c>
      <c r="CG213" s="27">
        <v>91555.629541873743</v>
      </c>
      <c r="CH213" s="27">
        <v>22199.638211256417</v>
      </c>
      <c r="CI213" s="20">
        <f t="shared" ref="CI213:CI242" si="49">CG213+CH213</f>
        <v>113755.26775313016</v>
      </c>
    </row>
    <row r="214" spans="2:87" ht="16.5" thickBot="1" x14ac:dyDescent="0.3">
      <c r="B214" s="855"/>
      <c r="C214" s="8" t="str">
        <f t="shared" si="40"/>
        <v>Wtherm</v>
      </c>
      <c r="D214" s="12" t="s">
        <v>7</v>
      </c>
      <c r="E214" s="25" t="s">
        <v>80</v>
      </c>
      <c r="F214" s="12" t="s">
        <v>7</v>
      </c>
      <c r="G214" s="9">
        <v>75</v>
      </c>
      <c r="H214" s="12" t="s">
        <v>7</v>
      </c>
      <c r="I214" s="9">
        <v>420</v>
      </c>
      <c r="J214" s="12" t="s">
        <v>7</v>
      </c>
      <c r="K214" s="11">
        <v>1600</v>
      </c>
      <c r="L214" s="12" t="s">
        <v>7</v>
      </c>
      <c r="M214" s="9">
        <v>5</v>
      </c>
      <c r="N214" s="23" t="s">
        <v>8</v>
      </c>
      <c r="O214" s="680">
        <v>18.61888215598006</v>
      </c>
      <c r="P214" s="662">
        <f>INDEX('Калькулятор 24v'!$L$78:$BF$78,MATCH(K214,'Калькулятор 24v'!$L$70:$BF$70,0))</f>
        <v>6709.2811500000016</v>
      </c>
      <c r="Q214" s="27">
        <v>71896.824918519909</v>
      </c>
      <c r="R214" s="27">
        <v>22840.657024974364</v>
      </c>
      <c r="S214" s="20">
        <f t="shared" si="45"/>
        <v>94737.481943494276</v>
      </c>
      <c r="T214" s="8" t="str">
        <f t="shared" si="41"/>
        <v>Wtherm</v>
      </c>
      <c r="U214" s="12" t="s">
        <v>7</v>
      </c>
      <c r="V214" s="25" t="s">
        <v>80</v>
      </c>
      <c r="W214" s="12" t="s">
        <v>7</v>
      </c>
      <c r="X214" s="9">
        <v>90</v>
      </c>
      <c r="Y214" s="12" t="s">
        <v>7</v>
      </c>
      <c r="Z214" s="9">
        <v>420</v>
      </c>
      <c r="AA214" s="12" t="s">
        <v>7</v>
      </c>
      <c r="AB214" s="11">
        <v>1600</v>
      </c>
      <c r="AC214" s="12" t="s">
        <v>7</v>
      </c>
      <c r="AD214" s="9">
        <v>5</v>
      </c>
      <c r="AE214" s="23" t="s">
        <v>8</v>
      </c>
      <c r="AF214" s="680">
        <v>19.11771166198006</v>
      </c>
      <c r="AG214" s="662">
        <f>INDEX('Калькулятор 24v'!$L$84:$BF$84,MATCH(AB214,'Калькулятор 24v'!$L$70:$BF$70,0))</f>
        <v>7138.0237500000003</v>
      </c>
      <c r="AH214" s="27">
        <v>72523.940141839412</v>
      </c>
      <c r="AI214" s="27">
        <v>22840.657024974364</v>
      </c>
      <c r="AJ214" s="20">
        <f t="shared" si="46"/>
        <v>95364.597166813779</v>
      </c>
      <c r="AK214" s="8" t="str">
        <f t="shared" si="42"/>
        <v>Wtherm</v>
      </c>
      <c r="AL214" s="12" t="s">
        <v>7</v>
      </c>
      <c r="AM214" s="25" t="s">
        <v>80</v>
      </c>
      <c r="AN214" s="12" t="s">
        <v>7</v>
      </c>
      <c r="AO214" s="9">
        <v>110</v>
      </c>
      <c r="AP214" s="12" t="s">
        <v>7</v>
      </c>
      <c r="AQ214" s="9">
        <v>420</v>
      </c>
      <c r="AR214" s="12" t="s">
        <v>7</v>
      </c>
      <c r="AS214" s="11">
        <v>1600</v>
      </c>
      <c r="AT214" s="12" t="s">
        <v>7</v>
      </c>
      <c r="AU214" s="9">
        <v>5</v>
      </c>
      <c r="AV214" s="23" t="s">
        <v>8</v>
      </c>
      <c r="AW214" s="680">
        <v>19.782817669980062</v>
      </c>
      <c r="AX214" s="662">
        <f>INDEX('Калькулятор 24v'!$L$90:$BF$90,MATCH(AS214,'Калькулятор 24v'!$L$70:$BF$70,0))</f>
        <v>8590.6429482041203</v>
      </c>
      <c r="AY214" s="27">
        <v>73390.281272932101</v>
      </c>
      <c r="AZ214" s="27">
        <v>22840.657024974364</v>
      </c>
      <c r="BA214" s="20">
        <f t="shared" si="47"/>
        <v>96230.938297906469</v>
      </c>
      <c r="BB214" s="8" t="str">
        <f t="shared" si="43"/>
        <v>Wtherm</v>
      </c>
      <c r="BC214" s="12" t="s">
        <v>7</v>
      </c>
      <c r="BD214" s="25" t="s">
        <v>80</v>
      </c>
      <c r="BE214" s="12" t="s">
        <v>7</v>
      </c>
      <c r="BF214" s="9">
        <v>140</v>
      </c>
      <c r="BG214" s="12" t="s">
        <v>7</v>
      </c>
      <c r="BH214" s="9">
        <v>420</v>
      </c>
      <c r="BI214" s="12" t="s">
        <v>7</v>
      </c>
      <c r="BJ214" s="11">
        <v>1600</v>
      </c>
      <c r="BK214" s="12" t="s">
        <v>7</v>
      </c>
      <c r="BL214" s="9">
        <v>10</v>
      </c>
      <c r="BM214" s="24" t="s">
        <v>12</v>
      </c>
      <c r="BN214" s="680">
        <v>24.681317038431917</v>
      </c>
      <c r="BO214" s="662">
        <f>INDEX('Калькулятор 24v'!$L$96:$BF$96,MATCH(BJ214,'Калькулятор 24v'!$L$70:$BF$70,0))</f>
        <v>10919.061367499997</v>
      </c>
      <c r="BP214" s="27">
        <v>92205.643190405419</v>
      </c>
      <c r="BQ214" s="27">
        <v>22840.657024974364</v>
      </c>
      <c r="BR214" s="20">
        <f t="shared" si="48"/>
        <v>115046.30021537979</v>
      </c>
      <c r="BS214" s="8" t="str">
        <f t="shared" si="44"/>
        <v>Wtherm</v>
      </c>
      <c r="BT214" s="12" t="s">
        <v>7</v>
      </c>
      <c r="BU214" s="25" t="s">
        <v>80</v>
      </c>
      <c r="BV214" s="12" t="s">
        <v>7</v>
      </c>
      <c r="BW214" s="9">
        <v>180</v>
      </c>
      <c r="BX214" s="12" t="s">
        <v>7</v>
      </c>
      <c r="BY214" s="9">
        <v>420</v>
      </c>
      <c r="BZ214" s="12" t="s">
        <v>7</v>
      </c>
      <c r="CA214" s="11">
        <v>1600</v>
      </c>
      <c r="CB214" s="12" t="s">
        <v>7</v>
      </c>
      <c r="CC214" s="9">
        <v>10</v>
      </c>
      <c r="CD214" s="24" t="s">
        <v>12</v>
      </c>
      <c r="CE214" s="680">
        <v>26.011529054431918</v>
      </c>
      <c r="CF214" s="662">
        <f>INDEX('Калькулятор 24v'!$L$108:$BF$108,MATCH(CA214,'Калькулятор 24v'!$L$70:$BF$70,0))</f>
        <v>12503.173897499999</v>
      </c>
      <c r="CG214" s="27">
        <v>93923.231702590783</v>
      </c>
      <c r="CH214" s="27">
        <v>22840.657024974364</v>
      </c>
      <c r="CI214" s="20">
        <f t="shared" si="49"/>
        <v>116763.88872756515</v>
      </c>
    </row>
    <row r="215" spans="2:87" ht="16.5" thickBot="1" x14ac:dyDescent="0.3">
      <c r="B215" s="855"/>
      <c r="C215" s="8" t="str">
        <f t="shared" si="40"/>
        <v>Wtherm</v>
      </c>
      <c r="D215" s="9" t="s">
        <v>7</v>
      </c>
      <c r="E215" s="25" t="s">
        <v>80</v>
      </c>
      <c r="F215" s="9" t="s">
        <v>7</v>
      </c>
      <c r="G215" s="9">
        <v>75</v>
      </c>
      <c r="H215" s="9" t="s">
        <v>7</v>
      </c>
      <c r="I215" s="9">
        <v>420</v>
      </c>
      <c r="J215" s="9" t="s">
        <v>7</v>
      </c>
      <c r="K215" s="11">
        <v>1650</v>
      </c>
      <c r="L215" s="9" t="s">
        <v>7</v>
      </c>
      <c r="M215" s="9">
        <v>5</v>
      </c>
      <c r="N215" s="23" t="s">
        <v>8</v>
      </c>
      <c r="O215" s="680">
        <v>19.614515792928881</v>
      </c>
      <c r="P215" s="662">
        <f>INDEX('Калькулятор 24v'!$L$78:$BF$78,MATCH(K215,'Калькулятор 24v'!$L$70:$BF$70,0))</f>
        <v>6977.6523960000022</v>
      </c>
      <c r="Q215" s="27">
        <v>73534.298526957587</v>
      </c>
      <c r="R215" s="27">
        <v>23481.67583869231</v>
      </c>
      <c r="S215" s="20">
        <f t="shared" si="45"/>
        <v>97015.97436564989</v>
      </c>
      <c r="T215" s="8" t="str">
        <f t="shared" si="41"/>
        <v>Wtherm</v>
      </c>
      <c r="U215" s="9" t="s">
        <v>7</v>
      </c>
      <c r="V215" s="25" t="s">
        <v>80</v>
      </c>
      <c r="W215" s="9" t="s">
        <v>7</v>
      </c>
      <c r="X215" s="9">
        <v>90</v>
      </c>
      <c r="Y215" s="9" t="s">
        <v>7</v>
      </c>
      <c r="Z215" s="9">
        <v>420</v>
      </c>
      <c r="AA215" s="9" t="s">
        <v>7</v>
      </c>
      <c r="AB215" s="11">
        <v>1650</v>
      </c>
      <c r="AC215" s="9" t="s">
        <v>7</v>
      </c>
      <c r="AD215" s="9">
        <v>5</v>
      </c>
      <c r="AE215" s="23" t="s">
        <v>8</v>
      </c>
      <c r="AF215" s="680">
        <v>20.122859498928882</v>
      </c>
      <c r="AG215" s="662">
        <f>INDEX('Калькулятор 24v'!$L$84:$BF$84,MATCH(AB215,'Калькулятор 24v'!$L$70:$BF$70,0))</f>
        <v>7423.5447000000004</v>
      </c>
      <c r="AH215" s="27">
        <v>74173.341815639593</v>
      </c>
      <c r="AI215" s="27">
        <v>23481.67583869231</v>
      </c>
      <c r="AJ215" s="20">
        <f t="shared" si="46"/>
        <v>97655.017654331896</v>
      </c>
      <c r="AK215" s="8" t="str">
        <f t="shared" si="42"/>
        <v>Wtherm</v>
      </c>
      <c r="AL215" s="9" t="s">
        <v>7</v>
      </c>
      <c r="AM215" s="25" t="s">
        <v>80</v>
      </c>
      <c r="AN215" s="9" t="s">
        <v>7</v>
      </c>
      <c r="AO215" s="9">
        <v>110</v>
      </c>
      <c r="AP215" s="9" t="s">
        <v>7</v>
      </c>
      <c r="AQ215" s="9">
        <v>420</v>
      </c>
      <c r="AR215" s="9" t="s">
        <v>7</v>
      </c>
      <c r="AS215" s="11">
        <v>1650</v>
      </c>
      <c r="AT215" s="9" t="s">
        <v>7</v>
      </c>
      <c r="AU215" s="9">
        <v>5</v>
      </c>
      <c r="AV215" s="23" t="s">
        <v>8</v>
      </c>
      <c r="AW215" s="680">
        <v>20.800651106928882</v>
      </c>
      <c r="AX215" s="662">
        <f>INDEX('Калькулятор 24v'!$L$90:$BF$90,MATCH(AS215,'Калькулятор 24v'!$L$70:$BF$70,0))</f>
        <v>8934.2686661322859</v>
      </c>
      <c r="AY215" s="27">
        <v>75055.587033882271</v>
      </c>
      <c r="AZ215" s="27">
        <v>23481.67583869231</v>
      </c>
      <c r="BA215" s="20">
        <f t="shared" si="47"/>
        <v>98537.262872574589</v>
      </c>
      <c r="BB215" s="8" t="str">
        <f t="shared" si="43"/>
        <v>Wtherm</v>
      </c>
      <c r="BC215" s="9" t="s">
        <v>7</v>
      </c>
      <c r="BD215" s="25" t="s">
        <v>80</v>
      </c>
      <c r="BE215" s="9" t="s">
        <v>7</v>
      </c>
      <c r="BF215" s="9">
        <v>140</v>
      </c>
      <c r="BG215" s="9" t="s">
        <v>7</v>
      </c>
      <c r="BH215" s="9">
        <v>420</v>
      </c>
      <c r="BI215" s="9" t="s">
        <v>7</v>
      </c>
      <c r="BJ215" s="11">
        <v>1650</v>
      </c>
      <c r="BK215" s="9" t="s">
        <v>7</v>
      </c>
      <c r="BL215" s="9">
        <v>10</v>
      </c>
      <c r="BM215" s="24" t="s">
        <v>12</v>
      </c>
      <c r="BN215" s="680">
        <v>25.857854309319293</v>
      </c>
      <c r="BO215" s="662">
        <f>INDEX('Калькулятор 24v'!$L$96:$BF$96,MATCH(BJ215,'Калькулятор 24v'!$L$70:$BF$70,0))</f>
        <v>11355.823822199998</v>
      </c>
      <c r="BP215" s="27">
        <v>94517.528676822461</v>
      </c>
      <c r="BQ215" s="27">
        <v>23481.67583869231</v>
      </c>
      <c r="BR215" s="20">
        <f t="shared" si="48"/>
        <v>117999.20451551478</v>
      </c>
      <c r="BS215" s="8" t="str">
        <f t="shared" si="44"/>
        <v>Wtherm</v>
      </c>
      <c r="BT215" s="9" t="s">
        <v>7</v>
      </c>
      <c r="BU215" s="25" t="s">
        <v>80</v>
      </c>
      <c r="BV215" s="9" t="s">
        <v>7</v>
      </c>
      <c r="BW215" s="9">
        <v>180</v>
      </c>
      <c r="BX215" s="9" t="s">
        <v>7</v>
      </c>
      <c r="BY215" s="9">
        <v>420</v>
      </c>
      <c r="BZ215" s="9" t="s">
        <v>7</v>
      </c>
      <c r="CA215" s="11">
        <v>1650</v>
      </c>
      <c r="CB215" s="9" t="s">
        <v>7</v>
      </c>
      <c r="CC215" s="9">
        <v>10</v>
      </c>
      <c r="CD215" s="24" t="s">
        <v>12</v>
      </c>
      <c r="CE215" s="680">
        <v>27.2134375253193</v>
      </c>
      <c r="CF215" s="662">
        <f>INDEX('Калькулятор 24v'!$L$108:$BF$108,MATCH(CA215,'Калькулятор 24v'!$L$70:$BF$70,0))</f>
        <v>13003.3008534</v>
      </c>
      <c r="CG215" s="27">
        <v>96266.925363307819</v>
      </c>
      <c r="CH215" s="27">
        <v>23481.67583869231</v>
      </c>
      <c r="CI215" s="20">
        <f t="shared" si="49"/>
        <v>119748.60120200014</v>
      </c>
    </row>
    <row r="216" spans="2:87" ht="16.5" thickBot="1" x14ac:dyDescent="0.3">
      <c r="B216" s="855"/>
      <c r="C216" s="8" t="str">
        <f t="shared" si="40"/>
        <v>Wtherm</v>
      </c>
      <c r="D216" s="9" t="s">
        <v>7</v>
      </c>
      <c r="E216" s="25" t="s">
        <v>80</v>
      </c>
      <c r="F216" s="9" t="s">
        <v>7</v>
      </c>
      <c r="G216" s="9">
        <v>75</v>
      </c>
      <c r="H216" s="9" t="s">
        <v>7</v>
      </c>
      <c r="I216" s="9">
        <v>420</v>
      </c>
      <c r="J216" s="9" t="s">
        <v>7</v>
      </c>
      <c r="K216" s="11">
        <v>1700</v>
      </c>
      <c r="L216" s="9" t="s">
        <v>7</v>
      </c>
      <c r="M216" s="9">
        <v>5</v>
      </c>
      <c r="N216" s="23" t="s">
        <v>8</v>
      </c>
      <c r="O216" s="680">
        <v>20.113149429877701</v>
      </c>
      <c r="P216" s="662">
        <f>INDEX('Калькулятор 24v'!$L$78:$BF$78,MATCH(K216,'Калькулятор 24v'!$L$70:$BF$70,0))</f>
        <v>7246.0236420000019</v>
      </c>
      <c r="Q216" s="27">
        <v>75599.688180849829</v>
      </c>
      <c r="R216" s="27">
        <v>24122.69465241026</v>
      </c>
      <c r="S216" s="20">
        <f t="shared" si="45"/>
        <v>99722.382833260082</v>
      </c>
      <c r="T216" s="8" t="str">
        <f t="shared" si="41"/>
        <v>Wtherm</v>
      </c>
      <c r="U216" s="9" t="s">
        <v>7</v>
      </c>
      <c r="V216" s="25" t="s">
        <v>80</v>
      </c>
      <c r="W216" s="9" t="s">
        <v>7</v>
      </c>
      <c r="X216" s="9">
        <v>90</v>
      </c>
      <c r="Y216" s="9" t="s">
        <v>7</v>
      </c>
      <c r="Z216" s="9">
        <v>420</v>
      </c>
      <c r="AA216" s="9" t="s">
        <v>7</v>
      </c>
      <c r="AB216" s="11">
        <v>1700</v>
      </c>
      <c r="AC216" s="9" t="s">
        <v>7</v>
      </c>
      <c r="AD216" s="9">
        <v>5</v>
      </c>
      <c r="AE216" s="23" t="s">
        <v>8</v>
      </c>
      <c r="AF216" s="680">
        <v>20.631007335877705</v>
      </c>
      <c r="AG216" s="662">
        <f>INDEX('Калькулятор 24v'!$L$84:$BF$84,MATCH(AB216,'Калькулятор 24v'!$L$70:$BF$70,0))</f>
        <v>7709.0656500000014</v>
      </c>
      <c r="AH216" s="27">
        <v>76250.659534894337</v>
      </c>
      <c r="AI216" s="27">
        <v>24122.69465241026</v>
      </c>
      <c r="AJ216" s="20">
        <f t="shared" si="46"/>
        <v>100373.35418730459</v>
      </c>
      <c r="AK216" s="8" t="str">
        <f t="shared" si="42"/>
        <v>Wtherm</v>
      </c>
      <c r="AL216" s="9" t="s">
        <v>7</v>
      </c>
      <c r="AM216" s="25" t="s">
        <v>80</v>
      </c>
      <c r="AN216" s="9" t="s">
        <v>7</v>
      </c>
      <c r="AO216" s="9">
        <v>110</v>
      </c>
      <c r="AP216" s="9" t="s">
        <v>7</v>
      </c>
      <c r="AQ216" s="9">
        <v>420</v>
      </c>
      <c r="AR216" s="9" t="s">
        <v>7</v>
      </c>
      <c r="AS216" s="11">
        <v>1700</v>
      </c>
      <c r="AT216" s="9" t="s">
        <v>7</v>
      </c>
      <c r="AU216" s="9">
        <v>5</v>
      </c>
      <c r="AV216" s="23" t="s">
        <v>8</v>
      </c>
      <c r="AW216" s="680">
        <v>21.321484543877702</v>
      </c>
      <c r="AX216" s="662">
        <f>INDEX('Калькулятор 24v'!$L$90:$BF$90,MATCH(AS216,'Калькулятор 24v'!$L$70:$BF$70,0))</f>
        <v>9277.8943840604516</v>
      </c>
      <c r="AY216" s="27">
        <v>77148.80884028702</v>
      </c>
      <c r="AZ216" s="27">
        <v>24122.69465241026</v>
      </c>
      <c r="BA216" s="20">
        <f t="shared" si="47"/>
        <v>101271.50349269729</v>
      </c>
      <c r="BB216" s="8" t="str">
        <f t="shared" si="43"/>
        <v>Wtherm</v>
      </c>
      <c r="BC216" s="9" t="s">
        <v>7</v>
      </c>
      <c r="BD216" s="25" t="s">
        <v>80</v>
      </c>
      <c r="BE216" s="9" t="s">
        <v>7</v>
      </c>
      <c r="BF216" s="9">
        <v>140</v>
      </c>
      <c r="BG216" s="9" t="s">
        <v>7</v>
      </c>
      <c r="BH216" s="9">
        <v>420</v>
      </c>
      <c r="BI216" s="9" t="s">
        <v>7</v>
      </c>
      <c r="BJ216" s="11">
        <v>1700</v>
      </c>
      <c r="BK216" s="9" t="s">
        <v>7</v>
      </c>
      <c r="BL216" s="9">
        <v>10</v>
      </c>
      <c r="BM216" s="24" t="s">
        <v>12</v>
      </c>
      <c r="BN216" s="680">
        <v>26.537391580206684</v>
      </c>
      <c r="BO216" s="662">
        <f>INDEX('Калькулятор 24v'!$L$96:$BF$96,MATCH(BJ216,'Калькулятор 24v'!$L$70:$BF$70,0))</f>
        <v>11792.5862769</v>
      </c>
      <c r="BP216" s="27">
        <v>97257.330208694068</v>
      </c>
      <c r="BQ216" s="27">
        <v>24122.69465241026</v>
      </c>
      <c r="BR216" s="20">
        <f t="shared" si="48"/>
        <v>121380.02486110432</v>
      </c>
      <c r="BS216" s="8" t="str">
        <f t="shared" si="44"/>
        <v>Wtherm</v>
      </c>
      <c r="BT216" s="9" t="s">
        <v>7</v>
      </c>
      <c r="BU216" s="25" t="s">
        <v>80</v>
      </c>
      <c r="BV216" s="9" t="s">
        <v>7</v>
      </c>
      <c r="BW216" s="9">
        <v>180</v>
      </c>
      <c r="BX216" s="9" t="s">
        <v>7</v>
      </c>
      <c r="BY216" s="9">
        <v>420</v>
      </c>
      <c r="BZ216" s="9" t="s">
        <v>7</v>
      </c>
      <c r="CA216" s="11">
        <v>1700</v>
      </c>
      <c r="CB216" s="9" t="s">
        <v>7</v>
      </c>
      <c r="CC216" s="9">
        <v>10</v>
      </c>
      <c r="CD216" s="24" t="s">
        <v>12</v>
      </c>
      <c r="CE216" s="680">
        <v>27.918345996206682</v>
      </c>
      <c r="CF216" s="662">
        <f>INDEX('Калькулятор 24v'!$L$108:$BF$108,MATCH(CA216,'Калькулятор 24v'!$L$70:$BF$70,0))</f>
        <v>13503.427809300001</v>
      </c>
      <c r="CG216" s="27">
        <v>99038.535069479432</v>
      </c>
      <c r="CH216" s="27">
        <v>24122.69465241026</v>
      </c>
      <c r="CI216" s="20">
        <f t="shared" si="49"/>
        <v>123161.22972188969</v>
      </c>
    </row>
    <row r="217" spans="2:87" ht="16.5" thickBot="1" x14ac:dyDescent="0.3">
      <c r="B217" s="855"/>
      <c r="C217" s="8" t="str">
        <f t="shared" si="40"/>
        <v>Wtherm</v>
      </c>
      <c r="D217" s="9" t="s">
        <v>7</v>
      </c>
      <c r="E217" s="25" t="s">
        <v>80</v>
      </c>
      <c r="F217" s="9" t="s">
        <v>7</v>
      </c>
      <c r="G217" s="9">
        <v>75</v>
      </c>
      <c r="H217" s="9" t="s">
        <v>7</v>
      </c>
      <c r="I217" s="9">
        <v>420</v>
      </c>
      <c r="J217" s="9" t="s">
        <v>7</v>
      </c>
      <c r="K217" s="11">
        <v>1750</v>
      </c>
      <c r="L217" s="9" t="s">
        <v>7</v>
      </c>
      <c r="M217" s="9">
        <v>5</v>
      </c>
      <c r="N217" s="23" t="s">
        <v>8</v>
      </c>
      <c r="O217" s="680">
        <v>20.447891066826518</v>
      </c>
      <c r="P217" s="662">
        <f>INDEX('Калькулятор 24v'!$L$78:$BF$78,MATCH(K217,'Калькулятор 24v'!$L$70:$BF$70,0))</f>
        <v>7514.3948880000007</v>
      </c>
      <c r="Q217" s="27">
        <v>77631.948425651164</v>
      </c>
      <c r="R217" s="27">
        <v>24993.713466128207</v>
      </c>
      <c r="S217" s="20">
        <f t="shared" si="45"/>
        <v>102625.66189177937</v>
      </c>
      <c r="T217" s="8" t="str">
        <f t="shared" si="41"/>
        <v>Wtherm</v>
      </c>
      <c r="U217" s="9" t="s">
        <v>7</v>
      </c>
      <c r="V217" s="25" t="s">
        <v>80</v>
      </c>
      <c r="W217" s="9" t="s">
        <v>7</v>
      </c>
      <c r="X217" s="9">
        <v>90</v>
      </c>
      <c r="Y217" s="9" t="s">
        <v>7</v>
      </c>
      <c r="Z217" s="9">
        <v>420</v>
      </c>
      <c r="AA217" s="9" t="s">
        <v>7</v>
      </c>
      <c r="AB217" s="11">
        <v>1750</v>
      </c>
      <c r="AC217" s="9" t="s">
        <v>7</v>
      </c>
      <c r="AD217" s="9">
        <v>5</v>
      </c>
      <c r="AE217" s="23" t="s">
        <v>8</v>
      </c>
      <c r="AF217" s="680">
        <v>20.975263172826523</v>
      </c>
      <c r="AG217" s="662">
        <f>INDEX('Калькулятор 24v'!$L$84:$BF$84,MATCH(AB217,'Калькулятор 24v'!$L$70:$BF$70,0))</f>
        <v>7994.5866000000005</v>
      </c>
      <c r="AH217" s="27">
        <v>78294.847845058175</v>
      </c>
      <c r="AI217" s="27">
        <v>24993.713466128207</v>
      </c>
      <c r="AJ217" s="20">
        <f t="shared" si="46"/>
        <v>103288.56131118638</v>
      </c>
      <c r="AK217" s="8" t="str">
        <f t="shared" si="42"/>
        <v>Wtherm</v>
      </c>
      <c r="AL217" s="9" t="s">
        <v>7</v>
      </c>
      <c r="AM217" s="25" t="s">
        <v>80</v>
      </c>
      <c r="AN217" s="9" t="s">
        <v>7</v>
      </c>
      <c r="AO217" s="9">
        <v>110</v>
      </c>
      <c r="AP217" s="9" t="s">
        <v>7</v>
      </c>
      <c r="AQ217" s="9">
        <v>420</v>
      </c>
      <c r="AR217" s="9" t="s">
        <v>7</v>
      </c>
      <c r="AS217" s="11">
        <v>1750</v>
      </c>
      <c r="AT217" s="9" t="s">
        <v>7</v>
      </c>
      <c r="AU217" s="9">
        <v>5</v>
      </c>
      <c r="AV217" s="23" t="s">
        <v>8</v>
      </c>
      <c r="AW217" s="680">
        <v>21.678425980826518</v>
      </c>
      <c r="AX217" s="662">
        <f>INDEX('Калькулятор 24v'!$L$90:$BF$90,MATCH(AS217,'Калькулятор 24v'!$L$70:$BF$70,0))</f>
        <v>9621.5201019886154</v>
      </c>
      <c r="AY217" s="27">
        <v>79208.901237600847</v>
      </c>
      <c r="AZ217" s="27">
        <v>24993.713466128207</v>
      </c>
      <c r="BA217" s="20">
        <f t="shared" si="47"/>
        <v>104202.61470372905</v>
      </c>
      <c r="BB217" s="8" t="str">
        <f t="shared" si="43"/>
        <v>Wtherm</v>
      </c>
      <c r="BC217" s="9" t="s">
        <v>7</v>
      </c>
      <c r="BD217" s="25" t="s">
        <v>80</v>
      </c>
      <c r="BE217" s="9" t="s">
        <v>7</v>
      </c>
      <c r="BF217" s="9">
        <v>140</v>
      </c>
      <c r="BG217" s="9" t="s">
        <v>7</v>
      </c>
      <c r="BH217" s="9">
        <v>420</v>
      </c>
      <c r="BI217" s="9" t="s">
        <v>7</v>
      </c>
      <c r="BJ217" s="11">
        <v>1750</v>
      </c>
      <c r="BK217" s="9" t="s">
        <v>7</v>
      </c>
      <c r="BL217" s="9">
        <v>10</v>
      </c>
      <c r="BM217" s="24" t="s">
        <v>12</v>
      </c>
      <c r="BN217" s="680">
        <v>27.053036851094063</v>
      </c>
      <c r="BO217" s="662">
        <f>INDEX('Калькулятор 24v'!$L$96:$BF$96,MATCH(BJ217,'Калькулятор 24v'!$L$70:$BF$70,0))</f>
        <v>12229.348731599997</v>
      </c>
      <c r="BP217" s="27">
        <v>99964.002331474738</v>
      </c>
      <c r="BQ217" s="27">
        <v>24993.713466128207</v>
      </c>
      <c r="BR217" s="20">
        <f t="shared" si="48"/>
        <v>124957.71579760294</v>
      </c>
      <c r="BS217" s="8" t="str">
        <f t="shared" si="44"/>
        <v>Wtherm</v>
      </c>
      <c r="BT217" s="9" t="s">
        <v>7</v>
      </c>
      <c r="BU217" s="25" t="s">
        <v>80</v>
      </c>
      <c r="BV217" s="9" t="s">
        <v>7</v>
      </c>
      <c r="BW217" s="9">
        <v>180</v>
      </c>
      <c r="BX217" s="9" t="s">
        <v>7</v>
      </c>
      <c r="BY217" s="9">
        <v>420</v>
      </c>
      <c r="BZ217" s="9" t="s">
        <v>7</v>
      </c>
      <c r="CA217" s="11">
        <v>1750</v>
      </c>
      <c r="CB217" s="9" t="s">
        <v>7</v>
      </c>
      <c r="CC217" s="9">
        <v>10</v>
      </c>
      <c r="CD217" s="24" t="s">
        <v>12</v>
      </c>
      <c r="CE217" s="680">
        <v>28.459362467094067</v>
      </c>
      <c r="CF217" s="662">
        <f>INDEX('Калькулятор 24v'!$L$108:$BF$108,MATCH(CA217,'Калькулятор 24v'!$L$70:$BF$70,0))</f>
        <v>14003.554765199999</v>
      </c>
      <c r="CG217" s="27">
        <v>101777.01536656011</v>
      </c>
      <c r="CH217" s="27">
        <v>24993.713466128207</v>
      </c>
      <c r="CI217" s="20">
        <f t="shared" si="49"/>
        <v>126770.72883268831</v>
      </c>
    </row>
    <row r="218" spans="2:87" ht="16.5" thickBot="1" x14ac:dyDescent="0.3">
      <c r="B218" s="855"/>
      <c r="C218" s="8" t="str">
        <f t="shared" si="40"/>
        <v>Wtherm</v>
      </c>
      <c r="D218" s="9" t="s">
        <v>7</v>
      </c>
      <c r="E218" s="25" t="s">
        <v>80</v>
      </c>
      <c r="F218" s="9" t="s">
        <v>7</v>
      </c>
      <c r="G218" s="9">
        <v>75</v>
      </c>
      <c r="H218" s="9" t="s">
        <v>7</v>
      </c>
      <c r="I218" s="9">
        <v>420</v>
      </c>
      <c r="J218" s="9" t="s">
        <v>7</v>
      </c>
      <c r="K218" s="11">
        <v>1800</v>
      </c>
      <c r="L218" s="9" t="s">
        <v>7</v>
      </c>
      <c r="M218" s="9">
        <v>5</v>
      </c>
      <c r="N218" s="23" t="s">
        <v>8</v>
      </c>
      <c r="O218" s="680">
        <v>20.946524703775342</v>
      </c>
      <c r="P218" s="662">
        <f>INDEX('Калькулятор 24v'!$L$78:$BF$78,MATCH(K218,'Калькулятор 24v'!$L$70:$BF$70,0))</f>
        <v>7782.7661340000022</v>
      </c>
      <c r="Q218" s="27">
        <v>79631.079261361563</v>
      </c>
      <c r="R218" s="27">
        <v>25634.732279846161</v>
      </c>
      <c r="S218" s="20">
        <f t="shared" si="45"/>
        <v>105265.81154120772</v>
      </c>
      <c r="T218" s="8" t="str">
        <f t="shared" si="41"/>
        <v>Wtherm</v>
      </c>
      <c r="U218" s="9" t="s">
        <v>7</v>
      </c>
      <c r="V218" s="25" t="s">
        <v>80</v>
      </c>
      <c r="W218" s="9" t="s">
        <v>7</v>
      </c>
      <c r="X218" s="9">
        <v>90</v>
      </c>
      <c r="Y218" s="9" t="s">
        <v>7</v>
      </c>
      <c r="Z218" s="9">
        <v>420</v>
      </c>
      <c r="AA218" s="9" t="s">
        <v>7</v>
      </c>
      <c r="AB218" s="11">
        <v>1800</v>
      </c>
      <c r="AC218" s="9" t="s">
        <v>7</v>
      </c>
      <c r="AD218" s="9">
        <v>5</v>
      </c>
      <c r="AE218" s="23" t="s">
        <v>8</v>
      </c>
      <c r="AF218" s="680">
        <v>21.483411009775342</v>
      </c>
      <c r="AG218" s="662">
        <f>INDEX('Калькулятор 24v'!$L$84:$BF$84,MATCH(AB218,'Калькулятор 24v'!$L$70:$BF$70,0))</f>
        <v>8280.1075500000006</v>
      </c>
      <c r="AH218" s="27">
        <v>80305.906746131077</v>
      </c>
      <c r="AI218" s="27">
        <v>25634.732279846161</v>
      </c>
      <c r="AJ218" s="20">
        <f t="shared" si="46"/>
        <v>105940.63902597723</v>
      </c>
      <c r="AK218" s="8" t="str">
        <f t="shared" si="42"/>
        <v>Wtherm</v>
      </c>
      <c r="AL218" s="9" t="s">
        <v>7</v>
      </c>
      <c r="AM218" s="25" t="s">
        <v>80</v>
      </c>
      <c r="AN218" s="9" t="s">
        <v>7</v>
      </c>
      <c r="AO218" s="9">
        <v>110</v>
      </c>
      <c r="AP218" s="9" t="s">
        <v>7</v>
      </c>
      <c r="AQ218" s="9">
        <v>420</v>
      </c>
      <c r="AR218" s="9" t="s">
        <v>7</v>
      </c>
      <c r="AS218" s="11">
        <v>1800</v>
      </c>
      <c r="AT218" s="9" t="s">
        <v>7</v>
      </c>
      <c r="AU218" s="9">
        <v>5</v>
      </c>
      <c r="AV218" s="23" t="s">
        <v>8</v>
      </c>
      <c r="AW218" s="680">
        <v>22.199259417775341</v>
      </c>
      <c r="AX218" s="662">
        <f>INDEX('Калькулятор 24v'!$L$90:$BF$90,MATCH(AS218,'Калькулятор 24v'!$L$70:$BF$70,0))</f>
        <v>9965.145819916781</v>
      </c>
      <c r="AY218" s="27">
        <v>81235.864225823767</v>
      </c>
      <c r="AZ218" s="27">
        <v>25634.732279846161</v>
      </c>
      <c r="BA218" s="20">
        <f t="shared" si="47"/>
        <v>106870.59650566994</v>
      </c>
      <c r="BB218" s="8" t="str">
        <f t="shared" si="43"/>
        <v>Wtherm</v>
      </c>
      <c r="BC218" s="9" t="s">
        <v>7</v>
      </c>
      <c r="BD218" s="25" t="s">
        <v>80</v>
      </c>
      <c r="BE218" s="9" t="s">
        <v>7</v>
      </c>
      <c r="BF218" s="9">
        <v>140</v>
      </c>
      <c r="BG218" s="9" t="s">
        <v>7</v>
      </c>
      <c r="BH218" s="9">
        <v>420</v>
      </c>
      <c r="BI218" s="9" t="s">
        <v>7</v>
      </c>
      <c r="BJ218" s="11">
        <v>1800</v>
      </c>
      <c r="BK218" s="9" t="s">
        <v>7</v>
      </c>
      <c r="BL218" s="9">
        <v>10</v>
      </c>
      <c r="BM218" s="24" t="s">
        <v>12</v>
      </c>
      <c r="BN218" s="680">
        <v>27.73257412198145</v>
      </c>
      <c r="BO218" s="662">
        <f>INDEX('Калькулятор 24v'!$L$96:$BF$96,MATCH(BJ218,'Калькулятор 24v'!$L$70:$BF$70,0))</f>
        <v>12666.111186299999</v>
      </c>
      <c r="BP218" s="27">
        <v>102637.5450451645</v>
      </c>
      <c r="BQ218" s="27">
        <v>25634.732279846161</v>
      </c>
      <c r="BR218" s="20">
        <f t="shared" si="48"/>
        <v>128272.27732501065</v>
      </c>
      <c r="BS218" s="8" t="str">
        <f t="shared" si="44"/>
        <v>Wtherm</v>
      </c>
      <c r="BT218" s="9" t="s">
        <v>7</v>
      </c>
      <c r="BU218" s="25" t="s">
        <v>80</v>
      </c>
      <c r="BV218" s="9" t="s">
        <v>7</v>
      </c>
      <c r="BW218" s="9">
        <v>180</v>
      </c>
      <c r="BX218" s="9" t="s">
        <v>7</v>
      </c>
      <c r="BY218" s="9">
        <v>420</v>
      </c>
      <c r="BZ218" s="9" t="s">
        <v>7</v>
      </c>
      <c r="CA218" s="11">
        <v>1800</v>
      </c>
      <c r="CB218" s="9" t="s">
        <v>7</v>
      </c>
      <c r="CC218" s="9">
        <v>10</v>
      </c>
      <c r="CD218" s="24" t="s">
        <v>12</v>
      </c>
      <c r="CE218" s="680">
        <v>29.164270937981449</v>
      </c>
      <c r="CF218" s="662">
        <f>INDEX('Калькулятор 24v'!$L$108:$BF$108,MATCH(CA218,'Калькулятор 24v'!$L$70:$BF$70,0))</f>
        <v>14503.6817211</v>
      </c>
      <c r="CG218" s="27">
        <v>104482.36625454988</v>
      </c>
      <c r="CH218" s="27">
        <v>25634.732279846161</v>
      </c>
      <c r="CI218" s="20">
        <f t="shared" si="49"/>
        <v>130117.09853439603</v>
      </c>
    </row>
    <row r="219" spans="2:87" ht="16.5" thickBot="1" x14ac:dyDescent="0.3">
      <c r="B219" s="855"/>
      <c r="C219" s="8" t="str">
        <f t="shared" si="40"/>
        <v>Wtherm</v>
      </c>
      <c r="D219" s="9" t="s">
        <v>7</v>
      </c>
      <c r="E219" s="25" t="s">
        <v>80</v>
      </c>
      <c r="F219" s="9" t="s">
        <v>7</v>
      </c>
      <c r="G219" s="9">
        <v>75</v>
      </c>
      <c r="H219" s="9" t="s">
        <v>7</v>
      </c>
      <c r="I219" s="9">
        <v>420</v>
      </c>
      <c r="J219" s="9" t="s">
        <v>7</v>
      </c>
      <c r="K219" s="11">
        <v>1850</v>
      </c>
      <c r="L219" s="9" t="s">
        <v>7</v>
      </c>
      <c r="M219" s="9">
        <v>5</v>
      </c>
      <c r="N219" s="23" t="s">
        <v>8</v>
      </c>
      <c r="O219" s="680">
        <v>21.445158340724163</v>
      </c>
      <c r="P219" s="662">
        <f>INDEX('Калькулятор 24v'!$L$78:$BF$78,MATCH(K219,'Калькулятор 24v'!$L$70:$BF$70,0))</f>
        <v>8051.1373800000028</v>
      </c>
      <c r="Q219" s="27">
        <v>81597.080687981084</v>
      </c>
      <c r="R219" s="27">
        <v>26275.751093564104</v>
      </c>
      <c r="S219" s="20">
        <f t="shared" si="45"/>
        <v>107872.83178154519</v>
      </c>
      <c r="T219" s="8" t="str">
        <f t="shared" si="41"/>
        <v>Wtherm</v>
      </c>
      <c r="U219" s="9" t="s">
        <v>7</v>
      </c>
      <c r="V219" s="25" t="s">
        <v>80</v>
      </c>
      <c r="W219" s="9" t="s">
        <v>7</v>
      </c>
      <c r="X219" s="9">
        <v>90</v>
      </c>
      <c r="Y219" s="9" t="s">
        <v>7</v>
      </c>
      <c r="Z219" s="9">
        <v>420</v>
      </c>
      <c r="AA219" s="9" t="s">
        <v>7</v>
      </c>
      <c r="AB219" s="11">
        <v>1850</v>
      </c>
      <c r="AC219" s="9" t="s">
        <v>7</v>
      </c>
      <c r="AD219" s="9">
        <v>5</v>
      </c>
      <c r="AE219" s="23" t="s">
        <v>8</v>
      </c>
      <c r="AF219" s="680">
        <v>21.991558846724161</v>
      </c>
      <c r="AG219" s="662">
        <f>INDEX('Калькулятор 24v'!$L$84:$BF$84,MATCH(AB219,'Калькулятор 24v'!$L$70:$BF$70,0))</f>
        <v>8565.6285000000007</v>
      </c>
      <c r="AH219" s="27">
        <v>82283.836238113086</v>
      </c>
      <c r="AI219" s="27">
        <v>26275.751093564104</v>
      </c>
      <c r="AJ219" s="20">
        <f t="shared" si="46"/>
        <v>108559.58733167719</v>
      </c>
      <c r="AK219" s="8" t="str">
        <f t="shared" si="42"/>
        <v>Wtherm</v>
      </c>
      <c r="AL219" s="9" t="s">
        <v>7</v>
      </c>
      <c r="AM219" s="25" t="s">
        <v>80</v>
      </c>
      <c r="AN219" s="9" t="s">
        <v>7</v>
      </c>
      <c r="AO219" s="9">
        <v>110</v>
      </c>
      <c r="AP219" s="9" t="s">
        <v>7</v>
      </c>
      <c r="AQ219" s="9">
        <v>420</v>
      </c>
      <c r="AR219" s="9" t="s">
        <v>7</v>
      </c>
      <c r="AS219" s="11">
        <v>1850</v>
      </c>
      <c r="AT219" s="9" t="s">
        <v>7</v>
      </c>
      <c r="AU219" s="9">
        <v>5</v>
      </c>
      <c r="AV219" s="23" t="s">
        <v>8</v>
      </c>
      <c r="AW219" s="680">
        <v>22.720092854724157</v>
      </c>
      <c r="AX219" s="662">
        <f>INDEX('Калькулятор 24v'!$L$90:$BF$90,MATCH(AS219,'Калькулятор 24v'!$L$70:$BF$70,0))</f>
        <v>10308.771537844947</v>
      </c>
      <c r="AY219" s="27">
        <v>83229.69780495578</v>
      </c>
      <c r="AZ219" s="27">
        <v>26275.751093564104</v>
      </c>
      <c r="BA219" s="20">
        <f t="shared" si="47"/>
        <v>109505.44889851988</v>
      </c>
      <c r="BB219" s="8" t="str">
        <f t="shared" si="43"/>
        <v>Wtherm</v>
      </c>
      <c r="BC219" s="9" t="s">
        <v>7</v>
      </c>
      <c r="BD219" s="25" t="s">
        <v>80</v>
      </c>
      <c r="BE219" s="9" t="s">
        <v>7</v>
      </c>
      <c r="BF219" s="9">
        <v>140</v>
      </c>
      <c r="BG219" s="9" t="s">
        <v>7</v>
      </c>
      <c r="BH219" s="9">
        <v>420</v>
      </c>
      <c r="BI219" s="9" t="s">
        <v>7</v>
      </c>
      <c r="BJ219" s="11">
        <v>1850</v>
      </c>
      <c r="BK219" s="9" t="s">
        <v>7</v>
      </c>
      <c r="BL219" s="9">
        <v>10</v>
      </c>
      <c r="BM219" s="24" t="s">
        <v>12</v>
      </c>
      <c r="BN219" s="680">
        <v>28.412111392868834</v>
      </c>
      <c r="BO219" s="662">
        <f>INDEX('Калькулятор 24v'!$L$96:$BF$96,MATCH(BJ219,'Калькулятор 24v'!$L$70:$BF$70,0))</f>
        <v>13102.873640999998</v>
      </c>
      <c r="BP219" s="27">
        <v>105277.95834976339</v>
      </c>
      <c r="BQ219" s="27">
        <v>26275.751093564104</v>
      </c>
      <c r="BR219" s="20">
        <f t="shared" si="48"/>
        <v>131553.70944332751</v>
      </c>
      <c r="BS219" s="8" t="str">
        <f t="shared" si="44"/>
        <v>Wtherm</v>
      </c>
      <c r="BT219" s="9" t="s">
        <v>7</v>
      </c>
      <c r="BU219" s="25" t="s">
        <v>80</v>
      </c>
      <c r="BV219" s="9" t="s">
        <v>7</v>
      </c>
      <c r="BW219" s="9">
        <v>180</v>
      </c>
      <c r="BX219" s="9" t="s">
        <v>7</v>
      </c>
      <c r="BY219" s="9">
        <v>420</v>
      </c>
      <c r="BZ219" s="9" t="s">
        <v>7</v>
      </c>
      <c r="CA219" s="11">
        <v>1850</v>
      </c>
      <c r="CB219" s="9" t="s">
        <v>7</v>
      </c>
      <c r="CC219" s="9">
        <v>10</v>
      </c>
      <c r="CD219" s="24" t="s">
        <v>12</v>
      </c>
      <c r="CE219" s="680">
        <v>29.869179408868835</v>
      </c>
      <c r="CF219" s="662">
        <f>INDEX('Калькулятор 24v'!$L$108:$BF$108,MATCH(CA219,'Калькулятор 24v'!$L$70:$BF$70,0))</f>
        <v>15003.808677000001</v>
      </c>
      <c r="CG219" s="27">
        <v>107154.58773344874</v>
      </c>
      <c r="CH219" s="27">
        <v>26275.751093564104</v>
      </c>
      <c r="CI219" s="20">
        <f t="shared" si="49"/>
        <v>133430.33882701286</v>
      </c>
    </row>
    <row r="220" spans="2:87" ht="16.5" thickBot="1" x14ac:dyDescent="0.3">
      <c r="B220" s="855"/>
      <c r="C220" s="8" t="str">
        <f t="shared" si="40"/>
        <v>Wtherm</v>
      </c>
      <c r="D220" s="9" t="s">
        <v>7</v>
      </c>
      <c r="E220" s="25" t="s">
        <v>80</v>
      </c>
      <c r="F220" s="9" t="s">
        <v>7</v>
      </c>
      <c r="G220" s="9">
        <v>75</v>
      </c>
      <c r="H220" s="9" t="s">
        <v>7</v>
      </c>
      <c r="I220" s="9">
        <v>420</v>
      </c>
      <c r="J220" s="9" t="s">
        <v>7</v>
      </c>
      <c r="K220" s="11">
        <v>1900</v>
      </c>
      <c r="L220" s="9" t="s">
        <v>7</v>
      </c>
      <c r="M220" s="9">
        <v>5</v>
      </c>
      <c r="N220" s="23" t="s">
        <v>8</v>
      </c>
      <c r="O220" s="680">
        <v>21.94379197767298</v>
      </c>
      <c r="P220" s="662">
        <f>INDEX('Калькулятор 24v'!$L$78:$BF$78,MATCH(K220,'Калькулятор 24v'!$L$70:$BF$70,0))</f>
        <v>8319.5086260000026</v>
      </c>
      <c r="Q220" s="27">
        <v>83529.952705509699</v>
      </c>
      <c r="R220" s="27">
        <v>26916.769907282047</v>
      </c>
      <c r="S220" s="20">
        <f t="shared" si="45"/>
        <v>110446.72261279175</v>
      </c>
      <c r="T220" s="8" t="str">
        <f t="shared" si="41"/>
        <v>Wtherm</v>
      </c>
      <c r="U220" s="9" t="s">
        <v>7</v>
      </c>
      <c r="V220" s="25" t="s">
        <v>80</v>
      </c>
      <c r="W220" s="9" t="s">
        <v>7</v>
      </c>
      <c r="X220" s="9">
        <v>90</v>
      </c>
      <c r="Y220" s="9" t="s">
        <v>7</v>
      </c>
      <c r="Z220" s="9">
        <v>420</v>
      </c>
      <c r="AA220" s="9" t="s">
        <v>7</v>
      </c>
      <c r="AB220" s="11">
        <v>1900</v>
      </c>
      <c r="AC220" s="9" t="s">
        <v>7</v>
      </c>
      <c r="AD220" s="9">
        <v>5</v>
      </c>
      <c r="AE220" s="23" t="s">
        <v>8</v>
      </c>
      <c r="AF220" s="680">
        <v>22.499706683672983</v>
      </c>
      <c r="AG220" s="662">
        <f>INDEX('Калькулятор 24v'!$L$84:$BF$84,MATCH(AB220,'Калькулятор 24v'!$L$70:$BF$70,0))</f>
        <v>8851.1494500000008</v>
      </c>
      <c r="AH220" s="27">
        <v>84228.636321004204</v>
      </c>
      <c r="AI220" s="27">
        <v>26916.769907282047</v>
      </c>
      <c r="AJ220" s="20">
        <f t="shared" si="46"/>
        <v>111145.40622828624</v>
      </c>
      <c r="AK220" s="8" t="str">
        <f t="shared" si="42"/>
        <v>Wtherm</v>
      </c>
      <c r="AL220" s="9" t="s">
        <v>7</v>
      </c>
      <c r="AM220" s="25" t="s">
        <v>80</v>
      </c>
      <c r="AN220" s="9" t="s">
        <v>7</v>
      </c>
      <c r="AO220" s="9">
        <v>110</v>
      </c>
      <c r="AP220" s="9" t="s">
        <v>7</v>
      </c>
      <c r="AQ220" s="9">
        <v>420</v>
      </c>
      <c r="AR220" s="9" t="s">
        <v>7</v>
      </c>
      <c r="AS220" s="11">
        <v>1900</v>
      </c>
      <c r="AT220" s="9" t="s">
        <v>7</v>
      </c>
      <c r="AU220" s="9">
        <v>5</v>
      </c>
      <c r="AV220" s="23" t="s">
        <v>8</v>
      </c>
      <c r="AW220" s="680">
        <v>23.240926291672981</v>
      </c>
      <c r="AX220" s="662">
        <f>INDEX('Калькулятор 24v'!$L$90:$BF$90,MATCH(AS220,'Калькулятор 24v'!$L$70:$BF$70,0))</f>
        <v>10652.39725577311</v>
      </c>
      <c r="AY220" s="27">
        <v>85190.401974996887</v>
      </c>
      <c r="AZ220" s="27">
        <v>26916.769907282047</v>
      </c>
      <c r="BA220" s="20">
        <f t="shared" si="47"/>
        <v>112107.17188227893</v>
      </c>
      <c r="BB220" s="8" t="str">
        <f t="shared" si="43"/>
        <v>Wtherm</v>
      </c>
      <c r="BC220" s="9" t="s">
        <v>7</v>
      </c>
      <c r="BD220" s="25" t="s">
        <v>80</v>
      </c>
      <c r="BE220" s="9" t="s">
        <v>7</v>
      </c>
      <c r="BF220" s="9">
        <v>140</v>
      </c>
      <c r="BG220" s="9" t="s">
        <v>7</v>
      </c>
      <c r="BH220" s="9">
        <v>420</v>
      </c>
      <c r="BI220" s="9" t="s">
        <v>7</v>
      </c>
      <c r="BJ220" s="11">
        <v>1900</v>
      </c>
      <c r="BK220" s="9" t="s">
        <v>7</v>
      </c>
      <c r="BL220" s="9">
        <v>10</v>
      </c>
      <c r="BM220" s="24" t="s">
        <v>12</v>
      </c>
      <c r="BN220" s="680">
        <v>29.091648663756214</v>
      </c>
      <c r="BO220" s="662">
        <f>INDEX('Калькулятор 24v'!$L$96:$BF$96,MATCH(BJ220,'Калькулятор 24v'!$L$70:$BF$70,0))</f>
        <v>13539.636095699998</v>
      </c>
      <c r="BP220" s="27">
        <v>107885.24224527134</v>
      </c>
      <c r="BQ220" s="27">
        <v>26916.769907282047</v>
      </c>
      <c r="BR220" s="20">
        <f t="shared" si="48"/>
        <v>134802.01215255339</v>
      </c>
      <c r="BS220" s="8" t="str">
        <f t="shared" si="44"/>
        <v>Wtherm</v>
      </c>
      <c r="BT220" s="9" t="s">
        <v>7</v>
      </c>
      <c r="BU220" s="25" t="s">
        <v>80</v>
      </c>
      <c r="BV220" s="9" t="s">
        <v>7</v>
      </c>
      <c r="BW220" s="9">
        <v>180</v>
      </c>
      <c r="BX220" s="9" t="s">
        <v>7</v>
      </c>
      <c r="BY220" s="9">
        <v>420</v>
      </c>
      <c r="BZ220" s="9" t="s">
        <v>7</v>
      </c>
      <c r="CA220" s="11">
        <v>1900</v>
      </c>
      <c r="CB220" s="9" t="s">
        <v>7</v>
      </c>
      <c r="CC220" s="9">
        <v>10</v>
      </c>
      <c r="CD220" s="24" t="s">
        <v>12</v>
      </c>
      <c r="CE220" s="680">
        <v>30.574087879756217</v>
      </c>
      <c r="CF220" s="662">
        <f>INDEX('Калькулятор 24v'!$L$108:$BF$108,MATCH(CA220,'Калькулятор 24v'!$L$70:$BF$70,0))</f>
        <v>15503.9356329</v>
      </c>
      <c r="CG220" s="27">
        <v>109793.6798032567</v>
      </c>
      <c r="CH220" s="27">
        <v>26916.769907282047</v>
      </c>
      <c r="CI220" s="20">
        <f t="shared" si="49"/>
        <v>136710.44971053876</v>
      </c>
    </row>
    <row r="221" spans="2:87" ht="16.5" thickBot="1" x14ac:dyDescent="0.3">
      <c r="B221" s="855"/>
      <c r="C221" s="8" t="str">
        <f t="shared" si="40"/>
        <v>Wtherm</v>
      </c>
      <c r="D221" s="9" t="s">
        <v>7</v>
      </c>
      <c r="E221" s="25" t="s">
        <v>80</v>
      </c>
      <c r="F221" s="9" t="s">
        <v>7</v>
      </c>
      <c r="G221" s="9">
        <v>75</v>
      </c>
      <c r="H221" s="9" t="s">
        <v>7</v>
      </c>
      <c r="I221" s="9">
        <v>420</v>
      </c>
      <c r="J221" s="9" t="s">
        <v>7</v>
      </c>
      <c r="K221" s="11">
        <v>1950</v>
      </c>
      <c r="L221" s="9" t="s">
        <v>7</v>
      </c>
      <c r="M221" s="9">
        <v>5</v>
      </c>
      <c r="N221" s="23" t="s">
        <v>8</v>
      </c>
      <c r="O221" s="680">
        <v>22.473533614621804</v>
      </c>
      <c r="P221" s="662">
        <f>INDEX('Калькулятор 24v'!$L$78:$BF$78,MATCH(K221,'Калькулятор 24v'!$L$70:$BF$70,0))</f>
        <v>8587.8798720000032</v>
      </c>
      <c r="Q221" s="27">
        <v>85429.695313947363</v>
      </c>
      <c r="R221" s="27">
        <v>27787.788721000004</v>
      </c>
      <c r="S221" s="20">
        <f t="shared" si="45"/>
        <v>113217.48403494737</v>
      </c>
      <c r="T221" s="8" t="str">
        <f t="shared" si="41"/>
        <v>Wtherm</v>
      </c>
      <c r="U221" s="9" t="s">
        <v>7</v>
      </c>
      <c r="V221" s="25" t="s">
        <v>80</v>
      </c>
      <c r="W221" s="9" t="s">
        <v>7</v>
      </c>
      <c r="X221" s="9">
        <v>90</v>
      </c>
      <c r="Y221" s="9" t="s">
        <v>7</v>
      </c>
      <c r="Z221" s="9">
        <v>420</v>
      </c>
      <c r="AA221" s="9" t="s">
        <v>7</v>
      </c>
      <c r="AB221" s="11">
        <v>1950</v>
      </c>
      <c r="AC221" s="9" t="s">
        <v>7</v>
      </c>
      <c r="AD221" s="9">
        <v>5</v>
      </c>
      <c r="AE221" s="23" t="s">
        <v>8</v>
      </c>
      <c r="AF221" s="680">
        <v>23.038962520621801</v>
      </c>
      <c r="AG221" s="662">
        <f>INDEX('Калькулятор 24v'!$L$84:$BF$84,MATCH(AB221,'Калькулятор 24v'!$L$70:$BF$70,0))</f>
        <v>9136.6704000000009</v>
      </c>
      <c r="AH221" s="27">
        <v>86140.306994804385</v>
      </c>
      <c r="AI221" s="27">
        <v>27787.788721000004</v>
      </c>
      <c r="AJ221" s="20">
        <f t="shared" si="46"/>
        <v>113928.09571580439</v>
      </c>
      <c r="AK221" s="8" t="str">
        <f t="shared" si="42"/>
        <v>Wtherm</v>
      </c>
      <c r="AL221" s="9" t="s">
        <v>7</v>
      </c>
      <c r="AM221" s="25" t="s">
        <v>80</v>
      </c>
      <c r="AN221" s="9" t="s">
        <v>7</v>
      </c>
      <c r="AO221" s="9">
        <v>110</v>
      </c>
      <c r="AP221" s="9" t="s">
        <v>7</v>
      </c>
      <c r="AQ221" s="9">
        <v>420</v>
      </c>
      <c r="AR221" s="9" t="s">
        <v>7</v>
      </c>
      <c r="AS221" s="11">
        <v>1950</v>
      </c>
      <c r="AT221" s="9" t="s">
        <v>7</v>
      </c>
      <c r="AU221" s="9">
        <v>5</v>
      </c>
      <c r="AV221" s="23" t="s">
        <v>8</v>
      </c>
      <c r="AW221" s="680">
        <v>23.7928677286218</v>
      </c>
      <c r="AX221" s="662">
        <f>INDEX('Калькулятор 24v'!$L$90:$BF$90,MATCH(AS221,'Калькулятор 24v'!$L$70:$BF$70,0))</f>
        <v>10996.022973701276</v>
      </c>
      <c r="AY221" s="27">
        <v>87117.976735947072</v>
      </c>
      <c r="AZ221" s="27">
        <v>27787.788721000004</v>
      </c>
      <c r="BA221" s="20">
        <f t="shared" si="47"/>
        <v>114905.76545694708</v>
      </c>
      <c r="BB221" s="8" t="str">
        <f t="shared" si="43"/>
        <v>Wtherm</v>
      </c>
      <c r="BC221" s="9" t="s">
        <v>7</v>
      </c>
      <c r="BD221" s="25" t="s">
        <v>80</v>
      </c>
      <c r="BE221" s="9" t="s">
        <v>7</v>
      </c>
      <c r="BF221" s="9">
        <v>140</v>
      </c>
      <c r="BG221" s="9" t="s">
        <v>7</v>
      </c>
      <c r="BH221" s="9">
        <v>420</v>
      </c>
      <c r="BI221" s="9" t="s">
        <v>7</v>
      </c>
      <c r="BJ221" s="11">
        <v>1950</v>
      </c>
      <c r="BK221" s="9" t="s">
        <v>7</v>
      </c>
      <c r="BL221" s="9">
        <v>10</v>
      </c>
      <c r="BM221" s="24" t="s">
        <v>12</v>
      </c>
      <c r="BN221" s="680">
        <v>29.802293934643597</v>
      </c>
      <c r="BO221" s="662">
        <f>INDEX('Калькулятор 24v'!$L$96:$BF$96,MATCH(BJ221,'Калькулятор 24v'!$L$70:$BF$70,0))</f>
        <v>13976.398550399997</v>
      </c>
      <c r="BP221" s="27">
        <v>110459.39673168836</v>
      </c>
      <c r="BQ221" s="27">
        <v>27787.788721000004</v>
      </c>
      <c r="BR221" s="20">
        <f t="shared" si="48"/>
        <v>138247.18545268837</v>
      </c>
      <c r="BS221" s="8" t="str">
        <f t="shared" si="44"/>
        <v>Wtherm</v>
      </c>
      <c r="BT221" s="9" t="s">
        <v>7</v>
      </c>
      <c r="BU221" s="25" t="s">
        <v>80</v>
      </c>
      <c r="BV221" s="9" t="s">
        <v>7</v>
      </c>
      <c r="BW221" s="9">
        <v>180</v>
      </c>
      <c r="BX221" s="9" t="s">
        <v>7</v>
      </c>
      <c r="BY221" s="9">
        <v>420</v>
      </c>
      <c r="BZ221" s="9" t="s">
        <v>7</v>
      </c>
      <c r="CA221" s="11">
        <v>1950</v>
      </c>
      <c r="CB221" s="9" t="s">
        <v>7</v>
      </c>
      <c r="CC221" s="9">
        <v>10</v>
      </c>
      <c r="CD221" s="24" t="s">
        <v>12</v>
      </c>
      <c r="CE221" s="680">
        <v>31.310104350643602</v>
      </c>
      <c r="CF221" s="662">
        <f>INDEX('Калькулятор 24v'!$L$108:$BF$108,MATCH(CA221,'Калькулятор 24v'!$L$70:$BF$70,0))</f>
        <v>16004.0625888</v>
      </c>
      <c r="CG221" s="27">
        <v>112399.64246397372</v>
      </c>
      <c r="CH221" s="27">
        <v>27787.788721000004</v>
      </c>
      <c r="CI221" s="20">
        <f t="shared" si="49"/>
        <v>140187.43118497374</v>
      </c>
    </row>
    <row r="222" spans="2:87" ht="16.5" thickBot="1" x14ac:dyDescent="0.3">
      <c r="B222" s="855"/>
      <c r="C222" s="8" t="str">
        <f t="shared" si="40"/>
        <v>Wtherm</v>
      </c>
      <c r="D222" s="9" t="s">
        <v>7</v>
      </c>
      <c r="E222" s="25" t="s">
        <v>80</v>
      </c>
      <c r="F222" s="9" t="s">
        <v>7</v>
      </c>
      <c r="G222" s="9">
        <v>75</v>
      </c>
      <c r="H222" s="9" t="s">
        <v>7</v>
      </c>
      <c r="I222" s="9">
        <v>420</v>
      </c>
      <c r="J222" s="9" t="s">
        <v>7</v>
      </c>
      <c r="K222" s="11">
        <v>2000</v>
      </c>
      <c r="L222" s="9" t="s">
        <v>7</v>
      </c>
      <c r="M222" s="9">
        <v>5</v>
      </c>
      <c r="N222" s="23" t="s">
        <v>8</v>
      </c>
      <c r="O222" s="680">
        <v>23.51707124857062</v>
      </c>
      <c r="P222" s="662">
        <f>INDEX('Калькулятор 24v'!$L$78:$BF$78,MATCH(K222,'Калькулятор 24v'!$L$70:$BF$70,0))</f>
        <v>8856.251118000002</v>
      </c>
      <c r="Q222" s="27">
        <v>87329.756953294142</v>
      </c>
      <c r="R222" s="27">
        <v>28428.807534717955</v>
      </c>
      <c r="S222" s="20">
        <f t="shared" si="45"/>
        <v>115758.5644880121</v>
      </c>
      <c r="T222" s="8" t="str">
        <f t="shared" si="41"/>
        <v>Wtherm</v>
      </c>
      <c r="U222" s="9" t="s">
        <v>7</v>
      </c>
      <c r="V222" s="25" t="s">
        <v>80</v>
      </c>
      <c r="W222" s="9" t="s">
        <v>7</v>
      </c>
      <c r="X222" s="9">
        <v>90</v>
      </c>
      <c r="Y222" s="9" t="s">
        <v>7</v>
      </c>
      <c r="Z222" s="9">
        <v>420</v>
      </c>
      <c r="AA222" s="9" t="s">
        <v>7</v>
      </c>
      <c r="AB222" s="11">
        <v>2000</v>
      </c>
      <c r="AC222" s="9" t="s">
        <v>7</v>
      </c>
      <c r="AD222" s="9">
        <v>5</v>
      </c>
      <c r="AE222" s="23" t="s">
        <v>8</v>
      </c>
      <c r="AF222" s="680">
        <v>24.092014354570619</v>
      </c>
      <c r="AG222" s="662">
        <f>INDEX('Калькулятор 24v'!$L$84:$BF$84,MATCH(AB222,'Калькулятор 24v'!$L$70:$BF$70,0))</f>
        <v>9422.191350000001</v>
      </c>
      <c r="AH222" s="27">
        <v>88052.656879513655</v>
      </c>
      <c r="AI222" s="27">
        <v>28428.807534717955</v>
      </c>
      <c r="AJ222" s="20">
        <f t="shared" si="46"/>
        <v>116481.46441423161</v>
      </c>
      <c r="AK222" s="8" t="str">
        <f t="shared" si="42"/>
        <v>Wtherm</v>
      </c>
      <c r="AL222" s="9" t="s">
        <v>7</v>
      </c>
      <c r="AM222" s="25" t="s">
        <v>80</v>
      </c>
      <c r="AN222" s="9" t="s">
        <v>7</v>
      </c>
      <c r="AO222" s="9">
        <v>110</v>
      </c>
      <c r="AP222" s="9" t="s">
        <v>7</v>
      </c>
      <c r="AQ222" s="9">
        <v>420</v>
      </c>
      <c r="AR222" s="9" t="s">
        <v>7</v>
      </c>
      <c r="AS222" s="11">
        <v>2000</v>
      </c>
      <c r="AT222" s="9" t="s">
        <v>7</v>
      </c>
      <c r="AU222" s="9">
        <v>5</v>
      </c>
      <c r="AV222" s="23" t="s">
        <v>8</v>
      </c>
      <c r="AW222" s="680">
        <v>24.858605162570615</v>
      </c>
      <c r="AX222" s="662">
        <f>INDEX('Калькулятор 24v'!$L$90:$BF$90,MATCH(AS222,'Калькулятор 24v'!$L$70:$BF$70,0))</f>
        <v>11339.64869162944</v>
      </c>
      <c r="AY222" s="27">
        <v>89046.710947806336</v>
      </c>
      <c r="AZ222" s="27">
        <v>28428.807534717955</v>
      </c>
      <c r="BA222" s="20">
        <f t="shared" si="47"/>
        <v>117475.51848252429</v>
      </c>
      <c r="BB222" s="8" t="str">
        <f t="shared" si="43"/>
        <v>Wtherm</v>
      </c>
      <c r="BC222" s="9" t="s">
        <v>7</v>
      </c>
      <c r="BD222" s="25" t="s">
        <v>80</v>
      </c>
      <c r="BE222" s="9" t="s">
        <v>7</v>
      </c>
      <c r="BF222" s="9">
        <v>140</v>
      </c>
      <c r="BG222" s="9" t="s">
        <v>7</v>
      </c>
      <c r="BH222" s="9">
        <v>420</v>
      </c>
      <c r="BI222" s="9" t="s">
        <v>7</v>
      </c>
      <c r="BJ222" s="11">
        <v>2000</v>
      </c>
      <c r="BK222" s="9" t="s">
        <v>7</v>
      </c>
      <c r="BL222" s="9">
        <v>10</v>
      </c>
      <c r="BM222" s="24" t="s">
        <v>12</v>
      </c>
      <c r="BN222" s="680">
        <v>31.026735202530983</v>
      </c>
      <c r="BO222" s="662">
        <f>INDEX('Калькулятор 24v'!$L$96:$BF$96,MATCH(BJ222,'Калькулятор 24v'!$L$70:$BF$70,0))</f>
        <v>14413.161005099997</v>
      </c>
      <c r="BP222" s="27">
        <v>113035.43102901449</v>
      </c>
      <c r="BQ222" s="27">
        <v>28428.807534717955</v>
      </c>
      <c r="BR222" s="20">
        <f t="shared" si="48"/>
        <v>141464.23856373245</v>
      </c>
      <c r="BS222" s="8" t="str">
        <f t="shared" si="44"/>
        <v>Wtherm</v>
      </c>
      <c r="BT222" s="9" t="s">
        <v>7</v>
      </c>
      <c r="BU222" s="25" t="s">
        <v>80</v>
      </c>
      <c r="BV222" s="9" t="s">
        <v>7</v>
      </c>
      <c r="BW222" s="9">
        <v>180</v>
      </c>
      <c r="BX222" s="9" t="s">
        <v>7</v>
      </c>
      <c r="BY222" s="9">
        <v>420</v>
      </c>
      <c r="BZ222" s="9" t="s">
        <v>7</v>
      </c>
      <c r="CA222" s="11">
        <v>2000</v>
      </c>
      <c r="CB222" s="9" t="s">
        <v>7</v>
      </c>
      <c r="CC222" s="9">
        <v>10</v>
      </c>
      <c r="CD222" s="24" t="s">
        <v>12</v>
      </c>
      <c r="CE222" s="680">
        <v>32.559916818530979</v>
      </c>
      <c r="CF222" s="662">
        <f>INDEX('Калькулятор 24v'!$L$108:$BF$108,MATCH(CA222,'Калькулятор 24v'!$L$70:$BF$70,0))</f>
        <v>16504.189544699999</v>
      </c>
      <c r="CG222" s="27">
        <v>115008.44541559985</v>
      </c>
      <c r="CH222" s="27">
        <v>28428.807534717955</v>
      </c>
      <c r="CI222" s="20">
        <f t="shared" si="49"/>
        <v>143437.25295031781</v>
      </c>
    </row>
    <row r="223" spans="2:87" ht="16.5" thickBot="1" x14ac:dyDescent="0.3">
      <c r="B223" s="855"/>
      <c r="C223" s="8" t="str">
        <f t="shared" si="40"/>
        <v>Wtherm</v>
      </c>
      <c r="D223" s="9" t="s">
        <v>7</v>
      </c>
      <c r="E223" s="25" t="s">
        <v>80</v>
      </c>
      <c r="F223" s="9" t="s">
        <v>7</v>
      </c>
      <c r="G223" s="9">
        <v>75</v>
      </c>
      <c r="H223" s="9" t="s">
        <v>7</v>
      </c>
      <c r="I223" s="9">
        <v>420</v>
      </c>
      <c r="J223" s="9" t="s">
        <v>7</v>
      </c>
      <c r="K223" s="11">
        <v>2050</v>
      </c>
      <c r="L223" s="9" t="s">
        <v>7</v>
      </c>
      <c r="M223" s="9">
        <v>5</v>
      </c>
      <c r="N223" s="23" t="s">
        <v>8</v>
      </c>
      <c r="O223" s="680">
        <v>24.01570488551944</v>
      </c>
      <c r="P223" s="662">
        <f>INDEX('Калькулятор 24v'!$L$78:$BF$78,MATCH(K223,'Калькулятор 24v'!$L$70:$BF$70,0))</f>
        <v>9124.6223640000026</v>
      </c>
      <c r="Q223" s="27">
        <v>89289.646498857852</v>
      </c>
      <c r="R223" s="27">
        <v>29069.826348435901</v>
      </c>
      <c r="S223" s="20">
        <f t="shared" si="45"/>
        <v>118359.47284729376</v>
      </c>
      <c r="T223" s="8" t="str">
        <f t="shared" si="41"/>
        <v>Wtherm</v>
      </c>
      <c r="U223" s="9" t="s">
        <v>7</v>
      </c>
      <c r="V223" s="25" t="s">
        <v>80</v>
      </c>
      <c r="W223" s="9" t="s">
        <v>7</v>
      </c>
      <c r="X223" s="9">
        <v>90</v>
      </c>
      <c r="Y223" s="9" t="s">
        <v>7</v>
      </c>
      <c r="Z223" s="9">
        <v>420</v>
      </c>
      <c r="AA223" s="9" t="s">
        <v>7</v>
      </c>
      <c r="AB223" s="11">
        <v>2050</v>
      </c>
      <c r="AC223" s="9" t="s">
        <v>7</v>
      </c>
      <c r="AD223" s="9">
        <v>5</v>
      </c>
      <c r="AE223" s="23" t="s">
        <v>8</v>
      </c>
      <c r="AF223" s="680">
        <v>24.600162191519438</v>
      </c>
      <c r="AG223" s="662">
        <f>INDEX('Калькулятор 24v'!$L$84:$BF$84,MATCH(AB223,'Калькулятор 24v'!$L$70:$BF$70,0))</f>
        <v>9707.7123000000011</v>
      </c>
      <c r="AH223" s="27">
        <v>90024.474490439854</v>
      </c>
      <c r="AI223" s="27">
        <v>29069.826348435901</v>
      </c>
      <c r="AJ223" s="20">
        <f t="shared" si="46"/>
        <v>119094.30083887576</v>
      </c>
      <c r="AK223" s="8" t="str">
        <f t="shared" si="42"/>
        <v>Wtherm</v>
      </c>
      <c r="AL223" s="9" t="s">
        <v>7</v>
      </c>
      <c r="AM223" s="25" t="s">
        <v>80</v>
      </c>
      <c r="AN223" s="9" t="s">
        <v>7</v>
      </c>
      <c r="AO223" s="9">
        <v>110</v>
      </c>
      <c r="AP223" s="9" t="s">
        <v>7</v>
      </c>
      <c r="AQ223" s="9">
        <v>420</v>
      </c>
      <c r="AR223" s="9" t="s">
        <v>7</v>
      </c>
      <c r="AS223" s="11">
        <v>2050</v>
      </c>
      <c r="AT223" s="9" t="s">
        <v>7</v>
      </c>
      <c r="AU223" s="9">
        <v>5</v>
      </c>
      <c r="AV223" s="23" t="s">
        <v>8</v>
      </c>
      <c r="AW223" s="680">
        <v>25.379438599519439</v>
      </c>
      <c r="AX223" s="662">
        <f>INDEX('Калькулятор 24v'!$L$90:$BF$90,MATCH(AS223,'Калькулятор 24v'!$L$70:$BF$70,0))</f>
        <v>11683.274409557604</v>
      </c>
      <c r="AY223" s="27">
        <v>91034.432645882538</v>
      </c>
      <c r="AZ223" s="27">
        <v>29069.826348435901</v>
      </c>
      <c r="BA223" s="20">
        <f t="shared" si="47"/>
        <v>120104.25899431844</v>
      </c>
      <c r="BB223" s="8" t="str">
        <f t="shared" si="43"/>
        <v>Wtherm</v>
      </c>
      <c r="BC223" s="9" t="s">
        <v>7</v>
      </c>
      <c r="BD223" s="25" t="s">
        <v>80</v>
      </c>
      <c r="BE223" s="9" t="s">
        <v>7</v>
      </c>
      <c r="BF223" s="9">
        <v>140</v>
      </c>
      <c r="BG223" s="9" t="s">
        <v>7</v>
      </c>
      <c r="BH223" s="9">
        <v>420</v>
      </c>
      <c r="BI223" s="9" t="s">
        <v>7</v>
      </c>
      <c r="BJ223" s="11">
        <v>2050</v>
      </c>
      <c r="BK223" s="9" t="s">
        <v>7</v>
      </c>
      <c r="BL223" s="9">
        <v>10</v>
      </c>
      <c r="BM223" s="24" t="s">
        <v>12</v>
      </c>
      <c r="BN223" s="680">
        <v>31.706272473418366</v>
      </c>
      <c r="BO223" s="662">
        <f>INDEX('Калькулятор 24v'!$L$96:$BF$96,MATCH(BJ223,'Калькулятор 24v'!$L$70:$BF$70,0))</f>
        <v>14849.923459799997</v>
      </c>
      <c r="BP223" s="27">
        <v>115669.73245255757</v>
      </c>
      <c r="BQ223" s="27">
        <v>29069.826348435901</v>
      </c>
      <c r="BR223" s="20">
        <f t="shared" si="48"/>
        <v>144739.55880099346</v>
      </c>
      <c r="BS223" s="8" t="str">
        <f t="shared" si="44"/>
        <v>Wtherm</v>
      </c>
      <c r="BT223" s="9" t="s">
        <v>7</v>
      </c>
      <c r="BU223" s="25" t="s">
        <v>80</v>
      </c>
      <c r="BV223" s="9" t="s">
        <v>7</v>
      </c>
      <c r="BW223" s="9">
        <v>180</v>
      </c>
      <c r="BX223" s="9" t="s">
        <v>7</v>
      </c>
      <c r="BY223" s="9">
        <v>420</v>
      </c>
      <c r="BZ223" s="9" t="s">
        <v>7</v>
      </c>
      <c r="CA223" s="11">
        <v>2050</v>
      </c>
      <c r="CB223" s="9" t="s">
        <v>7</v>
      </c>
      <c r="CC223" s="9">
        <v>10</v>
      </c>
      <c r="CD223" s="24" t="s">
        <v>12</v>
      </c>
      <c r="CE223" s="680">
        <v>33.264825289418368</v>
      </c>
      <c r="CF223" s="662">
        <f>INDEX('Калькулятор 24v'!$L$108:$BF$108,MATCH(CA223,'Калькулятор 24v'!$L$70:$BF$70,0))</f>
        <v>17004.316500599998</v>
      </c>
      <c r="CG223" s="27">
        <v>117674.55501344291</v>
      </c>
      <c r="CH223" s="27">
        <v>29069.826348435901</v>
      </c>
      <c r="CI223" s="20">
        <f t="shared" si="49"/>
        <v>146744.3813618788</v>
      </c>
    </row>
    <row r="224" spans="2:87" ht="16.5" thickBot="1" x14ac:dyDescent="0.3">
      <c r="B224" s="855"/>
      <c r="C224" s="8" t="str">
        <f t="shared" si="40"/>
        <v>Wtherm</v>
      </c>
      <c r="D224" s="12" t="s">
        <v>7</v>
      </c>
      <c r="E224" s="25" t="s">
        <v>80</v>
      </c>
      <c r="F224" s="12" t="s">
        <v>7</v>
      </c>
      <c r="G224" s="9">
        <v>75</v>
      </c>
      <c r="H224" s="12" t="s">
        <v>7</v>
      </c>
      <c r="I224" s="9">
        <v>420</v>
      </c>
      <c r="J224" s="12" t="s">
        <v>7</v>
      </c>
      <c r="K224" s="11">
        <v>2100</v>
      </c>
      <c r="L224" s="12" t="s">
        <v>7</v>
      </c>
      <c r="M224" s="9">
        <v>5</v>
      </c>
      <c r="N224" s="23" t="s">
        <v>8</v>
      </c>
      <c r="O224" s="680">
        <v>24.545446522468261</v>
      </c>
      <c r="P224" s="662">
        <f>INDEX('Калькулятор 24v'!$L$78:$BF$78,MATCH(K224,'Калькулятор 24v'!$L$70:$BF$70,0))</f>
        <v>9392.9936100000032</v>
      </c>
      <c r="Q224" s="27">
        <v>91090.000880022795</v>
      </c>
      <c r="R224" s="27">
        <v>29940.845162153852</v>
      </c>
      <c r="S224" s="20">
        <f t="shared" si="45"/>
        <v>121030.84604217665</v>
      </c>
      <c r="T224" s="8" t="str">
        <f t="shared" si="41"/>
        <v>Wtherm</v>
      </c>
      <c r="U224" s="12" t="s">
        <v>7</v>
      </c>
      <c r="V224" s="25" t="s">
        <v>80</v>
      </c>
      <c r="W224" s="12" t="s">
        <v>7</v>
      </c>
      <c r="X224" s="9">
        <v>90</v>
      </c>
      <c r="Y224" s="12" t="s">
        <v>7</v>
      </c>
      <c r="Z224" s="9">
        <v>420</v>
      </c>
      <c r="AA224" s="12" t="s">
        <v>7</v>
      </c>
      <c r="AB224" s="11">
        <v>2100</v>
      </c>
      <c r="AC224" s="12" t="s">
        <v>7</v>
      </c>
      <c r="AD224" s="9">
        <v>5</v>
      </c>
      <c r="AE224" s="23" t="s">
        <v>8</v>
      </c>
      <c r="AF224" s="680">
        <v>25.13941802846826</v>
      </c>
      <c r="AG224" s="662">
        <f>INDEX('Калькулятор 24v'!$L$84:$BF$84,MATCH(AB224,'Калькулятор 24v'!$L$70:$BF$70,0))</f>
        <v>9993.2332500000011</v>
      </c>
      <c r="AH224" s="27">
        <v>91836.756936967286</v>
      </c>
      <c r="AI224" s="27">
        <v>29940.845162153852</v>
      </c>
      <c r="AJ224" s="20">
        <f t="shared" si="46"/>
        <v>121777.60209912114</v>
      </c>
      <c r="AK224" s="8" t="str">
        <f t="shared" si="42"/>
        <v>Wtherm</v>
      </c>
      <c r="AL224" s="12" t="s">
        <v>7</v>
      </c>
      <c r="AM224" s="25" t="s">
        <v>80</v>
      </c>
      <c r="AN224" s="12" t="s">
        <v>7</v>
      </c>
      <c r="AO224" s="9">
        <v>110</v>
      </c>
      <c r="AP224" s="12" t="s">
        <v>7</v>
      </c>
      <c r="AQ224" s="9">
        <v>420</v>
      </c>
      <c r="AR224" s="12" t="s">
        <v>7</v>
      </c>
      <c r="AS224" s="11">
        <v>2100</v>
      </c>
      <c r="AT224" s="12" t="s">
        <v>7</v>
      </c>
      <c r="AU224" s="9">
        <v>5</v>
      </c>
      <c r="AV224" s="23" t="s">
        <v>8</v>
      </c>
      <c r="AW224" s="680">
        <v>25.931380036468259</v>
      </c>
      <c r="AX224" s="662">
        <f>INDEX('Калькулятор 24v'!$L$90:$BF$90,MATCH(AS224,'Калькулятор 24v'!$L$70:$BF$70,0))</f>
        <v>12026.900127485769</v>
      </c>
      <c r="AY224" s="27">
        <v>92862.619179559973</v>
      </c>
      <c r="AZ224" s="27">
        <v>29940.845162153852</v>
      </c>
      <c r="BA224" s="20">
        <f t="shared" si="47"/>
        <v>122803.46434171383</v>
      </c>
      <c r="BB224" s="8" t="str">
        <f t="shared" si="43"/>
        <v>Wtherm</v>
      </c>
      <c r="BC224" s="12" t="s">
        <v>7</v>
      </c>
      <c r="BD224" s="25" t="s">
        <v>80</v>
      </c>
      <c r="BE224" s="12" t="s">
        <v>7</v>
      </c>
      <c r="BF224" s="9">
        <v>140</v>
      </c>
      <c r="BG224" s="12" t="s">
        <v>7</v>
      </c>
      <c r="BH224" s="9">
        <v>420</v>
      </c>
      <c r="BI224" s="12" t="s">
        <v>7</v>
      </c>
      <c r="BJ224" s="11">
        <v>2100</v>
      </c>
      <c r="BK224" s="12" t="s">
        <v>7</v>
      </c>
      <c r="BL224" s="9">
        <v>10</v>
      </c>
      <c r="BM224" s="24" t="s">
        <v>12</v>
      </c>
      <c r="BN224" s="680">
        <v>32.416917744305749</v>
      </c>
      <c r="BO224" s="662">
        <f>INDEX('Калькулятор 24v'!$L$96:$BF$96,MATCH(BJ224,'Калькулятор 24v'!$L$70:$BF$70,0))</f>
        <v>15286.685914499998</v>
      </c>
      <c r="BP224" s="27">
        <v>118144.49871170185</v>
      </c>
      <c r="BQ224" s="27">
        <v>29940.845162153852</v>
      </c>
      <c r="BR224" s="20">
        <f t="shared" si="48"/>
        <v>148085.34387385569</v>
      </c>
      <c r="BS224" s="8" t="str">
        <f t="shared" si="44"/>
        <v>Wtherm</v>
      </c>
      <c r="BT224" s="12" t="s">
        <v>7</v>
      </c>
      <c r="BU224" s="25" t="s">
        <v>80</v>
      </c>
      <c r="BV224" s="12" t="s">
        <v>7</v>
      </c>
      <c r="BW224" s="9">
        <v>180</v>
      </c>
      <c r="BX224" s="12" t="s">
        <v>7</v>
      </c>
      <c r="BY224" s="9">
        <v>420</v>
      </c>
      <c r="BZ224" s="12" t="s">
        <v>7</v>
      </c>
      <c r="CA224" s="11">
        <v>2100</v>
      </c>
      <c r="CB224" s="12" t="s">
        <v>7</v>
      </c>
      <c r="CC224" s="9">
        <v>10</v>
      </c>
      <c r="CD224" s="24" t="s">
        <v>12</v>
      </c>
      <c r="CE224" s="680">
        <v>34.000841760305747</v>
      </c>
      <c r="CF224" s="662">
        <f>INDEX('Калькулятор 24v'!$L$108:$BF$108,MATCH(CA224,'Калькулятор 24v'!$L$70:$BF$70,0))</f>
        <v>17504.443456500001</v>
      </c>
      <c r="CG224" s="27">
        <v>120181.12944688721</v>
      </c>
      <c r="CH224" s="27">
        <v>29940.845162153852</v>
      </c>
      <c r="CI224" s="20">
        <f t="shared" si="49"/>
        <v>150121.97460904106</v>
      </c>
    </row>
    <row r="225" spans="2:87" ht="16.5" thickBot="1" x14ac:dyDescent="0.3">
      <c r="B225" s="855"/>
      <c r="C225" s="8" t="str">
        <f t="shared" si="40"/>
        <v>Wtherm</v>
      </c>
      <c r="D225" s="9" t="s">
        <v>7</v>
      </c>
      <c r="E225" s="25" t="s">
        <v>80</v>
      </c>
      <c r="F225" s="9" t="s">
        <v>7</v>
      </c>
      <c r="G225" s="9">
        <v>75</v>
      </c>
      <c r="H225" s="9" t="s">
        <v>7</v>
      </c>
      <c r="I225" s="9">
        <v>420</v>
      </c>
      <c r="J225" s="9" t="s">
        <v>7</v>
      </c>
      <c r="K225" s="11">
        <v>2150</v>
      </c>
      <c r="L225" s="9" t="s">
        <v>7</v>
      </c>
      <c r="M225" s="9">
        <v>5</v>
      </c>
      <c r="N225" s="23" t="s">
        <v>8</v>
      </c>
      <c r="O225" s="680">
        <v>25.044080159417078</v>
      </c>
      <c r="P225" s="662">
        <f>INDEX('Калькулятор 24v'!$L$78:$BF$78,MATCH(K225,'Калькулятор 24v'!$L$70:$BF$70,0))</f>
        <v>9661.364856000002</v>
      </c>
      <c r="Q225" s="27">
        <v>92857.225852096861</v>
      </c>
      <c r="R225" s="27">
        <v>30581.863975871795</v>
      </c>
      <c r="S225" s="20">
        <f t="shared" si="45"/>
        <v>123439.08982796865</v>
      </c>
      <c r="T225" s="8" t="str">
        <f t="shared" si="41"/>
        <v>Wtherm</v>
      </c>
      <c r="U225" s="9" t="s">
        <v>7</v>
      </c>
      <c r="V225" s="25" t="s">
        <v>80</v>
      </c>
      <c r="W225" s="9" t="s">
        <v>7</v>
      </c>
      <c r="X225" s="9">
        <v>90</v>
      </c>
      <c r="Y225" s="9" t="s">
        <v>7</v>
      </c>
      <c r="Z225" s="9">
        <v>420</v>
      </c>
      <c r="AA225" s="9" t="s">
        <v>7</v>
      </c>
      <c r="AB225" s="11">
        <v>2150</v>
      </c>
      <c r="AC225" s="9" t="s">
        <v>7</v>
      </c>
      <c r="AD225" s="9">
        <v>5</v>
      </c>
      <c r="AE225" s="23" t="s">
        <v>8</v>
      </c>
      <c r="AF225" s="680">
        <v>25.647565865417079</v>
      </c>
      <c r="AG225" s="662">
        <f>INDEX('Калькулятор 24v'!$L$84:$BF$84,MATCH(AB225,'Калькулятор 24v'!$L$70:$BF$70,0))</f>
        <v>10278.754200000001</v>
      </c>
      <c r="AH225" s="27">
        <v>93615.909974403883</v>
      </c>
      <c r="AI225" s="27">
        <v>30581.863975871795</v>
      </c>
      <c r="AJ225" s="20">
        <f t="shared" si="46"/>
        <v>124197.77395027567</v>
      </c>
      <c r="AK225" s="8" t="str">
        <f t="shared" si="42"/>
        <v>Wtherm</v>
      </c>
      <c r="AL225" s="9" t="s">
        <v>7</v>
      </c>
      <c r="AM225" s="25" t="s">
        <v>80</v>
      </c>
      <c r="AN225" s="9" t="s">
        <v>7</v>
      </c>
      <c r="AO225" s="9">
        <v>110</v>
      </c>
      <c r="AP225" s="9" t="s">
        <v>7</v>
      </c>
      <c r="AQ225" s="9">
        <v>420</v>
      </c>
      <c r="AR225" s="9" t="s">
        <v>7</v>
      </c>
      <c r="AS225" s="11">
        <v>2150</v>
      </c>
      <c r="AT225" s="9" t="s">
        <v>7</v>
      </c>
      <c r="AU225" s="9">
        <v>5</v>
      </c>
      <c r="AV225" s="23" t="s">
        <v>8</v>
      </c>
      <c r="AW225" s="680">
        <v>26.452213473417078</v>
      </c>
      <c r="AX225" s="662">
        <f>INDEX('Калькулятор 24v'!$L$90:$BF$90,MATCH(AS225,'Калькулятор 24v'!$L$70:$BF$70,0))</f>
        <v>12370.525845413933</v>
      </c>
      <c r="AY225" s="27">
        <v>94657.67630414656</v>
      </c>
      <c r="AZ225" s="27">
        <v>30581.863975871795</v>
      </c>
      <c r="BA225" s="20">
        <f t="shared" si="47"/>
        <v>125239.54028001835</v>
      </c>
      <c r="BB225" s="8" t="str">
        <f t="shared" si="43"/>
        <v>Wtherm</v>
      </c>
      <c r="BC225" s="9" t="s">
        <v>7</v>
      </c>
      <c r="BD225" s="25" t="s">
        <v>80</v>
      </c>
      <c r="BE225" s="9" t="s">
        <v>7</v>
      </c>
      <c r="BF225" s="9">
        <v>140</v>
      </c>
      <c r="BG225" s="9" t="s">
        <v>7</v>
      </c>
      <c r="BH225" s="9">
        <v>420</v>
      </c>
      <c r="BI225" s="9" t="s">
        <v>7</v>
      </c>
      <c r="BJ225" s="11">
        <v>2150</v>
      </c>
      <c r="BK225" s="9" t="s">
        <v>7</v>
      </c>
      <c r="BL225" s="9">
        <v>10</v>
      </c>
      <c r="BM225" s="24" t="s">
        <v>12</v>
      </c>
      <c r="BN225" s="680">
        <v>33.096455015193129</v>
      </c>
      <c r="BO225" s="662">
        <f>INDEX('Калькулятор 24v'!$L$96:$BF$96,MATCH(BJ225,'Калькулятор 24v'!$L$70:$BF$70,0))</f>
        <v>15723.448369199999</v>
      </c>
      <c r="BP225" s="27">
        <v>120586.13556175528</v>
      </c>
      <c r="BQ225" s="27">
        <v>30581.863975871795</v>
      </c>
      <c r="BR225" s="20">
        <f t="shared" si="48"/>
        <v>151167.99953762707</v>
      </c>
      <c r="BS225" s="8" t="str">
        <f t="shared" si="44"/>
        <v>Wtherm</v>
      </c>
      <c r="BT225" s="9" t="s">
        <v>7</v>
      </c>
      <c r="BU225" s="25" t="s">
        <v>80</v>
      </c>
      <c r="BV225" s="9" t="s">
        <v>7</v>
      </c>
      <c r="BW225" s="9">
        <v>180</v>
      </c>
      <c r="BX225" s="9" t="s">
        <v>7</v>
      </c>
      <c r="BY225" s="9">
        <v>420</v>
      </c>
      <c r="BZ225" s="9" t="s">
        <v>7</v>
      </c>
      <c r="CA225" s="11">
        <v>2150</v>
      </c>
      <c r="CB225" s="9" t="s">
        <v>7</v>
      </c>
      <c r="CC225" s="9">
        <v>10</v>
      </c>
      <c r="CD225" s="24" t="s">
        <v>12</v>
      </c>
      <c r="CE225" s="680">
        <v>34.705750231193136</v>
      </c>
      <c r="CF225" s="662">
        <f>INDEX('Калькулятор 24v'!$L$108:$BF$108,MATCH(CA225,'Калькулятор 24v'!$L$70:$BF$70,0))</f>
        <v>18004.5704124</v>
      </c>
      <c r="CG225" s="27">
        <v>122654.57447124063</v>
      </c>
      <c r="CH225" s="27">
        <v>30581.863975871795</v>
      </c>
      <c r="CI225" s="20">
        <f t="shared" si="49"/>
        <v>153236.43844711242</v>
      </c>
    </row>
    <row r="226" spans="2:87" ht="16.5" thickBot="1" x14ac:dyDescent="0.3">
      <c r="B226" s="855"/>
      <c r="C226" s="8" t="str">
        <f t="shared" si="40"/>
        <v>Wtherm</v>
      </c>
      <c r="D226" s="9" t="s">
        <v>7</v>
      </c>
      <c r="E226" s="25" t="s">
        <v>80</v>
      </c>
      <c r="F226" s="9" t="s">
        <v>7</v>
      </c>
      <c r="G226" s="9">
        <v>75</v>
      </c>
      <c r="H226" s="9" t="s">
        <v>7</v>
      </c>
      <c r="I226" s="9">
        <v>420</v>
      </c>
      <c r="J226" s="9" t="s">
        <v>7</v>
      </c>
      <c r="K226" s="11">
        <v>2200</v>
      </c>
      <c r="L226" s="9" t="s">
        <v>7</v>
      </c>
      <c r="M226" s="9">
        <v>5</v>
      </c>
      <c r="N226" s="23" t="s">
        <v>8</v>
      </c>
      <c r="O226" s="680">
        <v>26.004860256125902</v>
      </c>
      <c r="P226" s="662">
        <f>INDEX('Калькулятор 24v'!$L$78:$BF$78,MATCH(K226,'Калькулятор 24v'!$L$70:$BF$70,0))</f>
        <v>9929.7361020000026</v>
      </c>
      <c r="Q226" s="27">
        <v>94782.777880899259</v>
      </c>
      <c r="R226" s="27">
        <v>31222.882789589745</v>
      </c>
      <c r="S226" s="20">
        <f t="shared" si="45"/>
        <v>126005.660670489</v>
      </c>
      <c r="T226" s="8" t="str">
        <f t="shared" si="41"/>
        <v>Wtherm</v>
      </c>
      <c r="U226" s="9" t="s">
        <v>7</v>
      </c>
      <c r="V226" s="25" t="s">
        <v>80</v>
      </c>
      <c r="W226" s="9" t="s">
        <v>7</v>
      </c>
      <c r="X226" s="9">
        <v>90</v>
      </c>
      <c r="Y226" s="9" t="s">
        <v>7</v>
      </c>
      <c r="Z226" s="9">
        <v>420</v>
      </c>
      <c r="AA226" s="9" t="s">
        <v>7</v>
      </c>
      <c r="AB226" s="11">
        <v>2200</v>
      </c>
      <c r="AC226" s="9" t="s">
        <v>7</v>
      </c>
      <c r="AD226" s="9">
        <v>5</v>
      </c>
      <c r="AE226" s="23" t="s">
        <v>8</v>
      </c>
      <c r="AF226" s="680">
        <v>26.6953057501259</v>
      </c>
      <c r="AG226" s="662">
        <f>INDEX('Калькулятор 24v'!$L$84:$BF$84,MATCH(AB226,'Калькулятор 24v'!$L$70:$BF$70,0))</f>
        <v>10564.275150000001</v>
      </c>
      <c r="AH226" s="27">
        <v>95650.484520619531</v>
      </c>
      <c r="AI226" s="27">
        <v>31222.882789589745</v>
      </c>
      <c r="AJ226" s="20">
        <f t="shared" si="46"/>
        <v>126873.36731020927</v>
      </c>
      <c r="AK226" s="8" t="str">
        <f t="shared" si="42"/>
        <v>Wtherm</v>
      </c>
      <c r="AL226" s="9" t="s">
        <v>7</v>
      </c>
      <c r="AM226" s="25" t="s">
        <v>80</v>
      </c>
      <c r="AN226" s="9" t="s">
        <v>7</v>
      </c>
      <c r="AO226" s="9">
        <v>110</v>
      </c>
      <c r="AP226" s="9" t="s">
        <v>7</v>
      </c>
      <c r="AQ226" s="9">
        <v>420</v>
      </c>
      <c r="AR226" s="9" t="s">
        <v>7</v>
      </c>
      <c r="AS226" s="11">
        <v>2200</v>
      </c>
      <c r="AT226" s="9" t="s">
        <v>7</v>
      </c>
      <c r="AU226" s="9">
        <v>5</v>
      </c>
      <c r="AV226" s="23" t="s">
        <v>8</v>
      </c>
      <c r="AW226" s="680">
        <v>27.615899742125897</v>
      </c>
      <c r="AX226" s="662">
        <f>INDEX('Калькулятор 24v'!$L$90:$BF$90,MATCH(AS226,'Калькулятор 24v'!$L$70:$BF$70,0))</f>
        <v>12714.1515633421</v>
      </c>
      <c r="AY226" s="27">
        <v>96837.614206913218</v>
      </c>
      <c r="AZ226" s="27">
        <v>31222.882789589745</v>
      </c>
      <c r="BA226" s="20">
        <f t="shared" si="47"/>
        <v>128060.49699650296</v>
      </c>
      <c r="BB226" s="8" t="str">
        <f t="shared" si="43"/>
        <v>Wtherm</v>
      </c>
      <c r="BC226" s="9" t="s">
        <v>7</v>
      </c>
      <c r="BD226" s="25" t="s">
        <v>80</v>
      </c>
      <c r="BE226" s="9" t="s">
        <v>7</v>
      </c>
      <c r="BF226" s="9">
        <v>140</v>
      </c>
      <c r="BG226" s="9" t="s">
        <v>7</v>
      </c>
      <c r="BH226" s="9">
        <v>420</v>
      </c>
      <c r="BI226" s="9" t="s">
        <v>7</v>
      </c>
      <c r="BJ226" s="11">
        <v>2200</v>
      </c>
      <c r="BK226" s="9" t="s">
        <v>7</v>
      </c>
      <c r="BL226" s="9">
        <v>10</v>
      </c>
      <c r="BM226" s="24" t="s">
        <v>12</v>
      </c>
      <c r="BN226" s="680">
        <v>34.573736293840511</v>
      </c>
      <c r="BO226" s="662">
        <f>INDEX('Калькулятор 24v'!$L$96:$BF$96,MATCH(BJ226,'Калькулятор 24v'!$L$70:$BF$70,0))</f>
        <v>16160.210823899997</v>
      </c>
      <c r="BP226" s="27">
        <v>123606.84209409029</v>
      </c>
      <c r="BQ226" s="27">
        <v>31222.882789589745</v>
      </c>
      <c r="BR226" s="20">
        <f t="shared" si="48"/>
        <v>154829.72488368003</v>
      </c>
      <c r="BS226" s="8" t="str">
        <f t="shared" si="44"/>
        <v>Wtherm</v>
      </c>
      <c r="BT226" s="9" t="s">
        <v>7</v>
      </c>
      <c r="BU226" s="25" t="s">
        <v>80</v>
      </c>
      <c r="BV226" s="9" t="s">
        <v>7</v>
      </c>
      <c r="BW226" s="9">
        <v>180</v>
      </c>
      <c r="BX226" s="9" t="s">
        <v>7</v>
      </c>
      <c r="BY226" s="9">
        <v>420</v>
      </c>
      <c r="BZ226" s="9" t="s">
        <v>7</v>
      </c>
      <c r="CA226" s="11">
        <v>2200</v>
      </c>
      <c r="CB226" s="9" t="s">
        <v>7</v>
      </c>
      <c r="CC226" s="9">
        <v>10</v>
      </c>
      <c r="CD226" s="24" t="s">
        <v>12</v>
      </c>
      <c r="CE226" s="680">
        <v>36.414924277840512</v>
      </c>
      <c r="CF226" s="662">
        <f>INDEX('Калькулятор 24v'!$L$108:$BF$108,MATCH(CA226,'Калькулятор 24v'!$L$70:$BF$70,0))</f>
        <v>18504.6973683</v>
      </c>
      <c r="CG226" s="27">
        <v>125996.19521667766</v>
      </c>
      <c r="CH226" s="27">
        <v>31222.882789589745</v>
      </c>
      <c r="CI226" s="20">
        <f t="shared" si="49"/>
        <v>157219.0780062674</v>
      </c>
    </row>
    <row r="227" spans="2:87" ht="16.5" thickBot="1" x14ac:dyDescent="0.3">
      <c r="B227" s="855"/>
      <c r="C227" s="8" t="str">
        <f t="shared" si="40"/>
        <v>Wtherm</v>
      </c>
      <c r="D227" s="9" t="s">
        <v>7</v>
      </c>
      <c r="E227" s="25" t="s">
        <v>80</v>
      </c>
      <c r="F227" s="9" t="s">
        <v>7</v>
      </c>
      <c r="G227" s="9">
        <v>75</v>
      </c>
      <c r="H227" s="9" t="s">
        <v>7</v>
      </c>
      <c r="I227" s="9">
        <v>420</v>
      </c>
      <c r="J227" s="9" t="s">
        <v>7</v>
      </c>
      <c r="K227" s="11">
        <v>2250</v>
      </c>
      <c r="L227" s="9" t="s">
        <v>7</v>
      </c>
      <c r="M227" s="9">
        <v>5</v>
      </c>
      <c r="N227" s="23" t="s">
        <v>8</v>
      </c>
      <c r="O227" s="680">
        <v>26.503493893074719</v>
      </c>
      <c r="P227" s="662">
        <f>INDEX('Калькулятор 24v'!$L$78:$BF$78,MATCH(K227,'Калькулятор 24v'!$L$70:$BF$70,0))</f>
        <v>10198.107348000003</v>
      </c>
      <c r="Q227" s="27">
        <v>96161.86458688695</v>
      </c>
      <c r="R227" s="27">
        <v>31863.901603307691</v>
      </c>
      <c r="S227" s="20">
        <f t="shared" si="45"/>
        <v>128025.76619019464</v>
      </c>
      <c r="T227" s="8" t="str">
        <f t="shared" si="41"/>
        <v>Wtherm</v>
      </c>
      <c r="U227" s="9" t="s">
        <v>7</v>
      </c>
      <c r="V227" s="25" t="s">
        <v>80</v>
      </c>
      <c r="W227" s="9" t="s">
        <v>7</v>
      </c>
      <c r="X227" s="9">
        <v>90</v>
      </c>
      <c r="Y227" s="9" t="s">
        <v>7</v>
      </c>
      <c r="Z227" s="9">
        <v>420</v>
      </c>
      <c r="AA227" s="9" t="s">
        <v>7</v>
      </c>
      <c r="AB227" s="11">
        <v>2250</v>
      </c>
      <c r="AC227" s="9" t="s">
        <v>7</v>
      </c>
      <c r="AD227" s="9">
        <v>5</v>
      </c>
      <c r="AE227" s="23" t="s">
        <v>8</v>
      </c>
      <c r="AF227" s="680">
        <v>27.203453587074719</v>
      </c>
      <c r="AG227" s="662">
        <f>INDEX('Калькулятор 24v'!$L$84:$BF$84,MATCH(AB227,'Калькулятор 24v'!$L$70:$BF$70,0))</f>
        <v>10849.796100000001</v>
      </c>
      <c r="AH227" s="27">
        <v>97041.499291969711</v>
      </c>
      <c r="AI227" s="27">
        <v>31863.901603307691</v>
      </c>
      <c r="AJ227" s="20">
        <f t="shared" si="46"/>
        <v>128905.4008952774</v>
      </c>
      <c r="AK227" s="8" t="str">
        <f t="shared" si="42"/>
        <v>Wtherm</v>
      </c>
      <c r="AL227" s="9" t="s">
        <v>7</v>
      </c>
      <c r="AM227" s="25" t="s">
        <v>80</v>
      </c>
      <c r="AN227" s="9" t="s">
        <v>7</v>
      </c>
      <c r="AO227" s="9">
        <v>110</v>
      </c>
      <c r="AP227" s="9" t="s">
        <v>7</v>
      </c>
      <c r="AQ227" s="9">
        <v>420</v>
      </c>
      <c r="AR227" s="9" t="s">
        <v>7</v>
      </c>
      <c r="AS227" s="11">
        <v>2250</v>
      </c>
      <c r="AT227" s="9" t="s">
        <v>7</v>
      </c>
      <c r="AU227" s="9">
        <v>5</v>
      </c>
      <c r="AV227" s="23" t="s">
        <v>8</v>
      </c>
      <c r="AW227" s="680">
        <v>28.136733179074717</v>
      </c>
      <c r="AX227" s="662">
        <f>INDEX('Калькулятор 24v'!$L$90:$BF$90,MATCH(AS227,'Калькулятор 24v'!$L$70:$BF$70,0))</f>
        <v>13057.777281270264</v>
      </c>
      <c r="AY227" s="27">
        <v>98244.533065413416</v>
      </c>
      <c r="AZ227" s="27">
        <v>31863.901603307691</v>
      </c>
      <c r="BA227" s="20">
        <f t="shared" si="47"/>
        <v>130108.43466872111</v>
      </c>
      <c r="BB227" s="8" t="str">
        <f t="shared" si="43"/>
        <v>Wtherm</v>
      </c>
      <c r="BC227" s="9" t="s">
        <v>7</v>
      </c>
      <c r="BD227" s="25" t="s">
        <v>80</v>
      </c>
      <c r="BE227" s="9" t="s">
        <v>7</v>
      </c>
      <c r="BF227" s="9">
        <v>140</v>
      </c>
      <c r="BG227" s="9" t="s">
        <v>7</v>
      </c>
      <c r="BH227" s="9">
        <v>420</v>
      </c>
      <c r="BI227" s="9" t="s">
        <v>7</v>
      </c>
      <c r="BJ227" s="11">
        <v>2250</v>
      </c>
      <c r="BK227" s="9" t="s">
        <v>7</v>
      </c>
      <c r="BL227" s="9">
        <v>10</v>
      </c>
      <c r="BM227" s="24" t="s">
        <v>12</v>
      </c>
      <c r="BN227" s="680">
        <v>35.253273564727898</v>
      </c>
      <c r="BO227" s="662">
        <f>INDEX('Калькулятор 24v'!$L$96:$BF$96,MATCH(BJ227,'Калькулятор 24v'!$L$70:$BF$70,0))</f>
        <v>16596.973278599995</v>
      </c>
      <c r="BP227" s="27">
        <v>125660.34067805733</v>
      </c>
      <c r="BQ227" s="27">
        <v>31863.901603307691</v>
      </c>
      <c r="BR227" s="20">
        <f t="shared" si="48"/>
        <v>157524.24228136503</v>
      </c>
      <c r="BS227" s="8" t="str">
        <f t="shared" si="44"/>
        <v>Wtherm</v>
      </c>
      <c r="BT227" s="9" t="s">
        <v>7</v>
      </c>
      <c r="BU227" s="25" t="s">
        <v>80</v>
      </c>
      <c r="BV227" s="9" t="s">
        <v>7</v>
      </c>
      <c r="BW227" s="9">
        <v>180</v>
      </c>
      <c r="BX227" s="9" t="s">
        <v>7</v>
      </c>
      <c r="BY227" s="9">
        <v>420</v>
      </c>
      <c r="BZ227" s="9" t="s">
        <v>7</v>
      </c>
      <c r="CA227" s="11">
        <v>2250</v>
      </c>
      <c r="CB227" s="9" t="s">
        <v>7</v>
      </c>
      <c r="CC227" s="9">
        <v>10</v>
      </c>
      <c r="CD227" s="24" t="s">
        <v>12</v>
      </c>
      <c r="CE227" s="680">
        <v>37.119832748727902</v>
      </c>
      <c r="CF227" s="662">
        <f>INDEX('Калькулятор 24v'!$L$108:$BF$108,MATCH(CA227,'Калькулятор 24v'!$L$70:$BF$70,0))</f>
        <v>19004.824324199999</v>
      </c>
      <c r="CG227" s="27">
        <v>128081.50197494468</v>
      </c>
      <c r="CH227" s="27">
        <v>31863.901603307691</v>
      </c>
      <c r="CI227" s="20">
        <f t="shared" si="49"/>
        <v>159945.40357825236</v>
      </c>
    </row>
    <row r="228" spans="2:87" ht="16.5" thickBot="1" x14ac:dyDescent="0.3">
      <c r="B228" s="855"/>
      <c r="C228" s="8" t="str">
        <f t="shared" si="40"/>
        <v>Wtherm</v>
      </c>
      <c r="D228" s="9" t="s">
        <v>7</v>
      </c>
      <c r="E228" s="25" t="s">
        <v>80</v>
      </c>
      <c r="F228" s="9" t="s">
        <v>7</v>
      </c>
      <c r="G228" s="9">
        <v>75</v>
      </c>
      <c r="H228" s="9" t="s">
        <v>7</v>
      </c>
      <c r="I228" s="9">
        <v>420</v>
      </c>
      <c r="J228" s="9" t="s">
        <v>7</v>
      </c>
      <c r="K228" s="11">
        <v>2300</v>
      </c>
      <c r="L228" s="9" t="s">
        <v>7</v>
      </c>
      <c r="M228" s="9">
        <v>5</v>
      </c>
      <c r="N228" s="23" t="s">
        <v>8</v>
      </c>
      <c r="O228" s="680">
        <v>27.033235530023543</v>
      </c>
      <c r="P228" s="662">
        <f>INDEX('Калькулятор 24v'!$L$78:$BF$78,MATCH(K228,'Калькулятор 24v'!$L$70:$BF$70,0))</f>
        <v>10466.478594000002</v>
      </c>
      <c r="Q228" s="27">
        <v>97540.951292874655</v>
      </c>
      <c r="R228" s="27">
        <v>32734.920417025649</v>
      </c>
      <c r="S228" s="20">
        <f t="shared" si="45"/>
        <v>130275.8717099003</v>
      </c>
      <c r="T228" s="8" t="str">
        <f t="shared" si="41"/>
        <v>Wtherm</v>
      </c>
      <c r="U228" s="9" t="s">
        <v>7</v>
      </c>
      <c r="V228" s="25" t="s">
        <v>80</v>
      </c>
      <c r="W228" s="9" t="s">
        <v>7</v>
      </c>
      <c r="X228" s="9">
        <v>90</v>
      </c>
      <c r="Y228" s="9" t="s">
        <v>7</v>
      </c>
      <c r="Z228" s="9">
        <v>420</v>
      </c>
      <c r="AA228" s="9" t="s">
        <v>7</v>
      </c>
      <c r="AB228" s="11">
        <v>2300</v>
      </c>
      <c r="AC228" s="9" t="s">
        <v>7</v>
      </c>
      <c r="AD228" s="9">
        <v>5</v>
      </c>
      <c r="AE228" s="23" t="s">
        <v>8</v>
      </c>
      <c r="AF228" s="680">
        <v>27.742709424023541</v>
      </c>
      <c r="AG228" s="662">
        <f>INDEX('Калькулятор 24v'!$L$84:$BF$84,MATCH(AB228,'Калькулятор 24v'!$L$70:$BF$70,0))</f>
        <v>11135.317050000001</v>
      </c>
      <c r="AH228" s="27">
        <v>98432.514063319919</v>
      </c>
      <c r="AI228" s="27">
        <v>32734.920417025649</v>
      </c>
      <c r="AJ228" s="20">
        <f t="shared" si="46"/>
        <v>131167.43448034558</v>
      </c>
      <c r="AK228" s="8" t="str">
        <f t="shared" si="42"/>
        <v>Wtherm</v>
      </c>
      <c r="AL228" s="9" t="s">
        <v>7</v>
      </c>
      <c r="AM228" s="25" t="s">
        <v>80</v>
      </c>
      <c r="AN228" s="9" t="s">
        <v>7</v>
      </c>
      <c r="AO228" s="9">
        <v>110</v>
      </c>
      <c r="AP228" s="9" t="s">
        <v>7</v>
      </c>
      <c r="AQ228" s="9">
        <v>420</v>
      </c>
      <c r="AR228" s="9" t="s">
        <v>7</v>
      </c>
      <c r="AS228" s="11">
        <v>2300</v>
      </c>
      <c r="AT228" s="9" t="s">
        <v>7</v>
      </c>
      <c r="AU228" s="9">
        <v>5</v>
      </c>
      <c r="AV228" s="23" t="s">
        <v>8</v>
      </c>
      <c r="AW228" s="680">
        <v>28.688674616023537</v>
      </c>
      <c r="AX228" s="662">
        <f>INDEX('Калькулятор 24v'!$L$90:$BF$90,MATCH(AS228,'Калькулятор 24v'!$L$70:$BF$70,0))</f>
        <v>13401.402999198428</v>
      </c>
      <c r="AY228" s="27">
        <v>99651.451923913599</v>
      </c>
      <c r="AZ228" s="27">
        <v>32734.920417025649</v>
      </c>
      <c r="BA228" s="20">
        <f t="shared" si="47"/>
        <v>132386.37234093924</v>
      </c>
      <c r="BB228" s="8" t="str">
        <f t="shared" si="43"/>
        <v>Wtherm</v>
      </c>
      <c r="BC228" s="9" t="s">
        <v>7</v>
      </c>
      <c r="BD228" s="25" t="s">
        <v>80</v>
      </c>
      <c r="BE228" s="9" t="s">
        <v>7</v>
      </c>
      <c r="BF228" s="9">
        <v>140</v>
      </c>
      <c r="BG228" s="9" t="s">
        <v>7</v>
      </c>
      <c r="BH228" s="9">
        <v>420</v>
      </c>
      <c r="BI228" s="9" t="s">
        <v>7</v>
      </c>
      <c r="BJ228" s="11">
        <v>2300</v>
      </c>
      <c r="BK228" s="9" t="s">
        <v>7</v>
      </c>
      <c r="BL228" s="9">
        <v>10</v>
      </c>
      <c r="BM228" s="24" t="s">
        <v>12</v>
      </c>
      <c r="BN228" s="680">
        <v>35.963918835615281</v>
      </c>
      <c r="BO228" s="662">
        <f>INDEX('Калькулятор 24v'!$L$96:$BF$96,MATCH(BJ228,'Калькулятор 24v'!$L$70:$BF$70,0))</f>
        <v>17033.735733299996</v>
      </c>
      <c r="BP228" s="27">
        <v>127713.83926202438</v>
      </c>
      <c r="BQ228" s="27">
        <v>32734.920417025649</v>
      </c>
      <c r="BR228" s="20">
        <f t="shared" si="48"/>
        <v>160448.75967905004</v>
      </c>
      <c r="BS228" s="8" t="str">
        <f t="shared" si="44"/>
        <v>Wtherm</v>
      </c>
      <c r="BT228" s="9" t="s">
        <v>7</v>
      </c>
      <c r="BU228" s="25" t="s">
        <v>80</v>
      </c>
      <c r="BV228" s="9" t="s">
        <v>7</v>
      </c>
      <c r="BW228" s="9">
        <v>180</v>
      </c>
      <c r="BX228" s="9" t="s">
        <v>7</v>
      </c>
      <c r="BY228" s="9">
        <v>420</v>
      </c>
      <c r="BZ228" s="9" t="s">
        <v>7</v>
      </c>
      <c r="CA228" s="11">
        <v>2300</v>
      </c>
      <c r="CB228" s="9" t="s">
        <v>7</v>
      </c>
      <c r="CC228" s="9">
        <v>10</v>
      </c>
      <c r="CD228" s="24" t="s">
        <v>12</v>
      </c>
      <c r="CE228" s="680">
        <v>37.85584921961528</v>
      </c>
      <c r="CF228" s="662">
        <f>INDEX('Калькулятор 24v'!$L$108:$BF$108,MATCH(CA228,'Калькулятор 24v'!$L$70:$BF$70,0))</f>
        <v>19504.951280099998</v>
      </c>
      <c r="CG228" s="27">
        <v>130166.80873321174</v>
      </c>
      <c r="CH228" s="27">
        <v>32734.920417025649</v>
      </c>
      <c r="CI228" s="20">
        <f t="shared" si="49"/>
        <v>162901.7291502374</v>
      </c>
    </row>
    <row r="229" spans="2:87" ht="16.5" thickBot="1" x14ac:dyDescent="0.3">
      <c r="B229" s="855"/>
      <c r="C229" s="8" t="str">
        <f t="shared" si="40"/>
        <v>Wtherm</v>
      </c>
      <c r="D229" s="9" t="s">
        <v>7</v>
      </c>
      <c r="E229" s="25" t="s">
        <v>80</v>
      </c>
      <c r="F229" s="9" t="s">
        <v>7</v>
      </c>
      <c r="G229" s="9">
        <v>75</v>
      </c>
      <c r="H229" s="9" t="s">
        <v>7</v>
      </c>
      <c r="I229" s="9">
        <v>420</v>
      </c>
      <c r="J229" s="9" t="s">
        <v>7</v>
      </c>
      <c r="K229" s="11">
        <v>2350</v>
      </c>
      <c r="L229" s="9" t="s">
        <v>7</v>
      </c>
      <c r="M229" s="9">
        <v>5</v>
      </c>
      <c r="N229" s="23" t="s">
        <v>8</v>
      </c>
      <c r="O229" s="680">
        <v>27.53186916697236</v>
      </c>
      <c r="P229" s="662">
        <f>INDEX('Калькулятор 24v'!$L$78:$BF$78,MATCH(K229,'Калькулятор 24v'!$L$70:$BF$70,0))</f>
        <v>10734.849840000003</v>
      </c>
      <c r="Q229" s="27">
        <v>98920.037998862317</v>
      </c>
      <c r="R229" s="27">
        <v>33375.939230743585</v>
      </c>
      <c r="S229" s="20">
        <f t="shared" si="45"/>
        <v>132295.97722960589</v>
      </c>
      <c r="T229" s="8" t="str">
        <f t="shared" si="41"/>
        <v>Wtherm</v>
      </c>
      <c r="U229" s="9" t="s">
        <v>7</v>
      </c>
      <c r="V229" s="25" t="s">
        <v>80</v>
      </c>
      <c r="W229" s="9" t="s">
        <v>7</v>
      </c>
      <c r="X229" s="9">
        <v>90</v>
      </c>
      <c r="Y229" s="9" t="s">
        <v>7</v>
      </c>
      <c r="Z229" s="9">
        <v>420</v>
      </c>
      <c r="AA229" s="9" t="s">
        <v>7</v>
      </c>
      <c r="AB229" s="11">
        <v>2350</v>
      </c>
      <c r="AC229" s="9" t="s">
        <v>7</v>
      </c>
      <c r="AD229" s="9">
        <v>5</v>
      </c>
      <c r="AE229" s="23" t="s">
        <v>8</v>
      </c>
      <c r="AF229" s="680">
        <v>28.25085726097236</v>
      </c>
      <c r="AG229" s="662">
        <f>INDEX('Калькулятор 24v'!$L$84:$BF$84,MATCH(AB229,'Калькулятор 24v'!$L$70:$BF$70,0))</f>
        <v>11420.838000000002</v>
      </c>
      <c r="AH229" s="27">
        <v>99823.528834670084</v>
      </c>
      <c r="AI229" s="27">
        <v>33375.939230743585</v>
      </c>
      <c r="AJ229" s="20">
        <f t="shared" si="46"/>
        <v>133199.46806541368</v>
      </c>
      <c r="AK229" s="8" t="str">
        <f t="shared" si="42"/>
        <v>Wtherm</v>
      </c>
      <c r="AL229" s="9" t="s">
        <v>7</v>
      </c>
      <c r="AM229" s="25" t="s">
        <v>80</v>
      </c>
      <c r="AN229" s="9" t="s">
        <v>7</v>
      </c>
      <c r="AO229" s="9">
        <v>110</v>
      </c>
      <c r="AP229" s="9" t="s">
        <v>7</v>
      </c>
      <c r="AQ229" s="9">
        <v>420</v>
      </c>
      <c r="AR229" s="9" t="s">
        <v>7</v>
      </c>
      <c r="AS229" s="11">
        <v>2350</v>
      </c>
      <c r="AT229" s="9" t="s">
        <v>7</v>
      </c>
      <c r="AU229" s="9">
        <v>5</v>
      </c>
      <c r="AV229" s="23" t="s">
        <v>8</v>
      </c>
      <c r="AW229" s="680">
        <v>29.20950805297236</v>
      </c>
      <c r="AX229" s="662">
        <f>INDEX('Калькулятор 24v'!$L$90:$BF$90,MATCH(AS229,'Калькулятор 24v'!$L$70:$BF$70,0))</f>
        <v>13745.028717126594</v>
      </c>
      <c r="AY229" s="27">
        <v>101058.37078241375</v>
      </c>
      <c r="AZ229" s="27">
        <v>33375.939230743585</v>
      </c>
      <c r="BA229" s="20">
        <f t="shared" si="47"/>
        <v>134434.31001315734</v>
      </c>
      <c r="BB229" s="8" t="str">
        <f t="shared" si="43"/>
        <v>Wtherm</v>
      </c>
      <c r="BC229" s="9" t="s">
        <v>7</v>
      </c>
      <c r="BD229" s="25" t="s">
        <v>80</v>
      </c>
      <c r="BE229" s="9" t="s">
        <v>7</v>
      </c>
      <c r="BF229" s="9">
        <v>140</v>
      </c>
      <c r="BG229" s="9" t="s">
        <v>7</v>
      </c>
      <c r="BH229" s="9">
        <v>420</v>
      </c>
      <c r="BI229" s="9" t="s">
        <v>7</v>
      </c>
      <c r="BJ229" s="11">
        <v>2350</v>
      </c>
      <c r="BK229" s="9" t="s">
        <v>7</v>
      </c>
      <c r="BL229" s="9">
        <v>10</v>
      </c>
      <c r="BM229" s="24" t="s">
        <v>12</v>
      </c>
      <c r="BN229" s="680">
        <v>36.643456106502661</v>
      </c>
      <c r="BO229" s="662">
        <f>INDEX('Калькулятор 24v'!$L$96:$BF$96,MATCH(BJ229,'Калькулятор 24v'!$L$70:$BF$70,0))</f>
        <v>17470.498187999998</v>
      </c>
      <c r="BP229" s="27">
        <v>129767.33784599139</v>
      </c>
      <c r="BQ229" s="27">
        <v>33375.939230743585</v>
      </c>
      <c r="BR229" s="20">
        <f t="shared" si="48"/>
        <v>163143.27707673499</v>
      </c>
      <c r="BS229" s="8" t="str">
        <f t="shared" si="44"/>
        <v>Wtherm</v>
      </c>
      <c r="BT229" s="9" t="s">
        <v>7</v>
      </c>
      <c r="BU229" s="25" t="s">
        <v>80</v>
      </c>
      <c r="BV229" s="9" t="s">
        <v>7</v>
      </c>
      <c r="BW229" s="9">
        <v>180</v>
      </c>
      <c r="BX229" s="9" t="s">
        <v>7</v>
      </c>
      <c r="BY229" s="9">
        <v>420</v>
      </c>
      <c r="BZ229" s="9" t="s">
        <v>7</v>
      </c>
      <c r="CA229" s="11">
        <v>2350</v>
      </c>
      <c r="CB229" s="9" t="s">
        <v>7</v>
      </c>
      <c r="CC229" s="9">
        <v>10</v>
      </c>
      <c r="CD229" s="24" t="s">
        <v>12</v>
      </c>
      <c r="CE229" s="680">
        <v>38.560757690502662</v>
      </c>
      <c r="CF229" s="662">
        <f>INDEX('Калькулятор 24v'!$L$108:$BF$108,MATCH(CA229,'Калькулятор 24v'!$L$70:$BF$70,0))</f>
        <v>20005.078236000001</v>
      </c>
      <c r="CG229" s="27">
        <v>132252.11549147876</v>
      </c>
      <c r="CH229" s="27">
        <v>33375.939230743585</v>
      </c>
      <c r="CI229" s="20">
        <f t="shared" si="49"/>
        <v>165628.05472222235</v>
      </c>
    </row>
    <row r="230" spans="2:87" ht="16.5" thickBot="1" x14ac:dyDescent="0.3">
      <c r="B230" s="855"/>
      <c r="C230" s="8" t="str">
        <f t="shared" si="40"/>
        <v>Wtherm</v>
      </c>
      <c r="D230" s="9" t="s">
        <v>7</v>
      </c>
      <c r="E230" s="25" t="s">
        <v>80</v>
      </c>
      <c r="F230" s="9" t="s">
        <v>7</v>
      </c>
      <c r="G230" s="9">
        <v>75</v>
      </c>
      <c r="H230" s="9" t="s">
        <v>7</v>
      </c>
      <c r="I230" s="9">
        <v>420</v>
      </c>
      <c r="J230" s="9" t="s">
        <v>7</v>
      </c>
      <c r="K230" s="11">
        <v>2400</v>
      </c>
      <c r="L230" s="9" t="s">
        <v>7</v>
      </c>
      <c r="M230" s="9">
        <v>5</v>
      </c>
      <c r="N230" s="23" t="s">
        <v>8</v>
      </c>
      <c r="O230" s="680">
        <v>28.030502803921181</v>
      </c>
      <c r="P230" s="662">
        <f>INDEX('Калькулятор 24v'!$L$78:$BF$78,MATCH(K230,'Калькулятор 24v'!$L$70:$BF$70,0))</f>
        <v>11003.221086000001</v>
      </c>
      <c r="Q230" s="27">
        <v>99980.865477503598</v>
      </c>
      <c r="R230" s="27">
        <v>34016.958044461549</v>
      </c>
      <c r="S230" s="20">
        <f t="shared" si="45"/>
        <v>133997.82352196515</v>
      </c>
      <c r="T230" s="8" t="str">
        <f t="shared" si="41"/>
        <v>Wtherm</v>
      </c>
      <c r="U230" s="9" t="s">
        <v>7</v>
      </c>
      <c r="V230" s="25" t="s">
        <v>80</v>
      </c>
      <c r="W230" s="9" t="s">
        <v>7</v>
      </c>
      <c r="X230" s="9">
        <v>90</v>
      </c>
      <c r="Y230" s="9" t="s">
        <v>7</v>
      </c>
      <c r="Z230" s="9">
        <v>420</v>
      </c>
      <c r="AA230" s="9" t="s">
        <v>7</v>
      </c>
      <c r="AB230" s="11">
        <v>2400</v>
      </c>
      <c r="AC230" s="9" t="s">
        <v>7</v>
      </c>
      <c r="AD230" s="9">
        <v>5</v>
      </c>
      <c r="AE230" s="23" t="s">
        <v>8</v>
      </c>
      <c r="AF230" s="680">
        <v>28.759005097921182</v>
      </c>
      <c r="AG230" s="662">
        <f>INDEX('Калькулятор 24v'!$L$84:$BF$84,MATCH(AB230,'Калькулятор 24v'!$L$70:$BF$70,0))</f>
        <v>11706.358950000002</v>
      </c>
      <c r="AH230" s="27">
        <v>100896.28437867385</v>
      </c>
      <c r="AI230" s="27">
        <v>34016.958044461549</v>
      </c>
      <c r="AJ230" s="20">
        <f t="shared" si="46"/>
        <v>134913.24242313541</v>
      </c>
      <c r="AK230" s="8" t="str">
        <f t="shared" si="42"/>
        <v>Wtherm</v>
      </c>
      <c r="AL230" s="9" t="s">
        <v>7</v>
      </c>
      <c r="AM230" s="25" t="s">
        <v>80</v>
      </c>
      <c r="AN230" s="9" t="s">
        <v>7</v>
      </c>
      <c r="AO230" s="9">
        <v>110</v>
      </c>
      <c r="AP230" s="9" t="s">
        <v>7</v>
      </c>
      <c r="AQ230" s="9">
        <v>420</v>
      </c>
      <c r="AR230" s="9" t="s">
        <v>7</v>
      </c>
      <c r="AS230" s="11">
        <v>2400</v>
      </c>
      <c r="AT230" s="9" t="s">
        <v>7</v>
      </c>
      <c r="AU230" s="9">
        <v>5</v>
      </c>
      <c r="AV230" s="23" t="s">
        <v>8</v>
      </c>
      <c r="AW230" s="680">
        <v>29.73034148992118</v>
      </c>
      <c r="AX230" s="662">
        <f>INDEX('Калькулятор 24v'!$L$90:$BF$90,MATCH(AS230,'Калькулятор 24v'!$L$70:$BF$70,0))</f>
        <v>14088.654435054757</v>
      </c>
      <c r="AY230" s="27">
        <v>102147.03041356753</v>
      </c>
      <c r="AZ230" s="27">
        <v>34016.958044461549</v>
      </c>
      <c r="BA230" s="20">
        <f t="shared" si="47"/>
        <v>136163.98845802908</v>
      </c>
      <c r="BB230" s="8" t="str">
        <f t="shared" si="43"/>
        <v>Wtherm</v>
      </c>
      <c r="BC230" s="9" t="s">
        <v>7</v>
      </c>
      <c r="BD230" s="25" t="s">
        <v>80</v>
      </c>
      <c r="BE230" s="9" t="s">
        <v>7</v>
      </c>
      <c r="BF230" s="9">
        <v>140</v>
      </c>
      <c r="BG230" s="9" t="s">
        <v>7</v>
      </c>
      <c r="BH230" s="9">
        <v>420</v>
      </c>
      <c r="BI230" s="9" t="s">
        <v>7</v>
      </c>
      <c r="BJ230" s="11">
        <v>2400</v>
      </c>
      <c r="BK230" s="9" t="s">
        <v>7</v>
      </c>
      <c r="BL230" s="9">
        <v>10</v>
      </c>
      <c r="BM230" s="24" t="s">
        <v>12</v>
      </c>
      <c r="BN230" s="680">
        <v>37.322993377390048</v>
      </c>
      <c r="BO230" s="662">
        <f>INDEX('Калькулятор 24v'!$L$96:$BF$96,MATCH(BJ230,'Калькулятор 24v'!$L$70:$BF$70,0))</f>
        <v>17907.260642699996</v>
      </c>
      <c r="BP230" s="27">
        <v>131502.57720261201</v>
      </c>
      <c r="BQ230" s="27">
        <v>34016.958044461549</v>
      </c>
      <c r="BR230" s="20">
        <f t="shared" si="48"/>
        <v>165519.53524707357</v>
      </c>
      <c r="BS230" s="8" t="str">
        <f t="shared" si="44"/>
        <v>Wtherm</v>
      </c>
      <c r="BT230" s="9" t="s">
        <v>7</v>
      </c>
      <c r="BU230" s="25" t="s">
        <v>80</v>
      </c>
      <c r="BV230" s="9" t="s">
        <v>7</v>
      </c>
      <c r="BW230" s="9">
        <v>180</v>
      </c>
      <c r="BX230" s="9" t="s">
        <v>7</v>
      </c>
      <c r="BY230" s="9">
        <v>420</v>
      </c>
      <c r="BZ230" s="9" t="s">
        <v>7</v>
      </c>
      <c r="CA230" s="11">
        <v>2400</v>
      </c>
      <c r="CB230" s="9" t="s">
        <v>7</v>
      </c>
      <c r="CC230" s="9">
        <v>10</v>
      </c>
      <c r="CD230" s="24" t="s">
        <v>12</v>
      </c>
      <c r="CE230" s="680">
        <v>39.265666161390051</v>
      </c>
      <c r="CF230" s="662">
        <f>INDEX('Калькулятор 24v'!$L$108:$BF$108,MATCH(CA230,'Калькулятор 24v'!$L$70:$BF$70,0))</f>
        <v>20505.205191899997</v>
      </c>
      <c r="CG230" s="27">
        <v>134019.16302239936</v>
      </c>
      <c r="CH230" s="27">
        <v>34016.958044461549</v>
      </c>
      <c r="CI230" s="20">
        <f t="shared" si="49"/>
        <v>168036.12106686091</v>
      </c>
    </row>
    <row r="231" spans="2:87" ht="16.5" thickBot="1" x14ac:dyDescent="0.3">
      <c r="B231" s="855"/>
      <c r="C231" s="8" t="str">
        <f t="shared" si="40"/>
        <v>Wtherm</v>
      </c>
      <c r="D231" s="9" t="s">
        <v>7</v>
      </c>
      <c r="E231" s="25" t="s">
        <v>80</v>
      </c>
      <c r="F231" s="9" t="s">
        <v>7</v>
      </c>
      <c r="G231" s="9">
        <v>75</v>
      </c>
      <c r="H231" s="9" t="s">
        <v>7</v>
      </c>
      <c r="I231" s="9">
        <v>420</v>
      </c>
      <c r="J231" s="9" t="s">
        <v>7</v>
      </c>
      <c r="K231" s="11">
        <v>2450</v>
      </c>
      <c r="L231" s="9" t="s">
        <v>7</v>
      </c>
      <c r="M231" s="9">
        <v>5</v>
      </c>
      <c r="N231" s="23" t="s">
        <v>8</v>
      </c>
      <c r="O231" s="680">
        <v>28.529136440869998</v>
      </c>
      <c r="P231" s="662">
        <f>INDEX('Калькулятор 24v'!$L$78:$BF$78,MATCH(K231,'Калькулятор 24v'!$L$70:$BF$70,0))</f>
        <v>11271.592332000002</v>
      </c>
      <c r="Q231" s="27">
        <v>101357.06157634842</v>
      </c>
      <c r="R231" s="27">
        <v>34657.976858179485</v>
      </c>
      <c r="S231" s="20">
        <f t="shared" si="45"/>
        <v>136015.0384345279</v>
      </c>
      <c r="T231" s="8" t="str">
        <f t="shared" si="41"/>
        <v>Wtherm</v>
      </c>
      <c r="U231" s="9" t="s">
        <v>7</v>
      </c>
      <c r="V231" s="25" t="s">
        <v>80</v>
      </c>
      <c r="W231" s="9" t="s">
        <v>7</v>
      </c>
      <c r="X231" s="9">
        <v>90</v>
      </c>
      <c r="Y231" s="9" t="s">
        <v>7</v>
      </c>
      <c r="Z231" s="9">
        <v>420</v>
      </c>
      <c r="AA231" s="9" t="s">
        <v>7</v>
      </c>
      <c r="AB231" s="11">
        <v>2450</v>
      </c>
      <c r="AC231" s="9" t="s">
        <v>7</v>
      </c>
      <c r="AD231" s="9">
        <v>5</v>
      </c>
      <c r="AE231" s="23" t="s">
        <v>8</v>
      </c>
      <c r="AF231" s="680">
        <v>29.267152934869998</v>
      </c>
      <c r="AG231" s="662">
        <f>INDEX('Калькулятор 24v'!$L$84:$BF$84,MATCH(AB231,'Калькулятор 24v'!$L$70:$BF$70,0))</f>
        <v>11991.8799</v>
      </c>
      <c r="AH231" s="27">
        <v>102284.40854288118</v>
      </c>
      <c r="AI231" s="27">
        <v>34657.976858179485</v>
      </c>
      <c r="AJ231" s="20">
        <f t="shared" si="46"/>
        <v>136942.38540106066</v>
      </c>
      <c r="AK231" s="8" t="str">
        <f t="shared" si="42"/>
        <v>Wtherm</v>
      </c>
      <c r="AL231" s="9" t="s">
        <v>7</v>
      </c>
      <c r="AM231" s="25" t="s">
        <v>80</v>
      </c>
      <c r="AN231" s="9" t="s">
        <v>7</v>
      </c>
      <c r="AO231" s="9">
        <v>110</v>
      </c>
      <c r="AP231" s="9" t="s">
        <v>7</v>
      </c>
      <c r="AQ231" s="9">
        <v>420</v>
      </c>
      <c r="AR231" s="9" t="s">
        <v>7</v>
      </c>
      <c r="AS231" s="11">
        <v>2450</v>
      </c>
      <c r="AT231" s="9" t="s">
        <v>7</v>
      </c>
      <c r="AU231" s="9">
        <v>5</v>
      </c>
      <c r="AV231" s="23" t="s">
        <v>8</v>
      </c>
      <c r="AW231" s="680">
        <v>30.25117492687</v>
      </c>
      <c r="AX231" s="662">
        <f>INDEX('Калькулятор 24v'!$L$90:$BF$90,MATCH(AS231,'Калькулятор 24v'!$L$70:$BF$70,0))</f>
        <v>14432.280152982923</v>
      </c>
      <c r="AY231" s="27">
        <v>103551.05866492486</v>
      </c>
      <c r="AZ231" s="27">
        <v>34657.976858179485</v>
      </c>
      <c r="BA231" s="20">
        <f t="shared" si="47"/>
        <v>138209.03552310434</v>
      </c>
      <c r="BB231" s="8" t="str">
        <f t="shared" si="43"/>
        <v>Wtherm</v>
      </c>
      <c r="BC231" s="9" t="s">
        <v>7</v>
      </c>
      <c r="BD231" s="25" t="s">
        <v>80</v>
      </c>
      <c r="BE231" s="9" t="s">
        <v>7</v>
      </c>
      <c r="BF231" s="9">
        <v>140</v>
      </c>
      <c r="BG231" s="9" t="s">
        <v>7</v>
      </c>
      <c r="BH231" s="9">
        <v>420</v>
      </c>
      <c r="BI231" s="9" t="s">
        <v>7</v>
      </c>
      <c r="BJ231" s="11">
        <v>2450</v>
      </c>
      <c r="BK231" s="9" t="s">
        <v>7</v>
      </c>
      <c r="BL231" s="9">
        <v>10</v>
      </c>
      <c r="BM231" s="24" t="s">
        <v>12</v>
      </c>
      <c r="BN231" s="680">
        <v>38.002530648277435</v>
      </c>
      <c r="BO231" s="662">
        <f>INDEX('Калькулятор 24v'!$L$96:$BF$96,MATCH(BJ231,'Калькулятор 24v'!$L$70:$BF$70,0))</f>
        <v>18344.023097399997</v>
      </c>
      <c r="BP231" s="27">
        <v>133553.1851794362</v>
      </c>
      <c r="BQ231" s="27">
        <v>34657.976858179485</v>
      </c>
      <c r="BR231" s="20">
        <f t="shared" si="48"/>
        <v>168211.16203761569</v>
      </c>
      <c r="BS231" s="8" t="str">
        <f t="shared" si="44"/>
        <v>Wtherm</v>
      </c>
      <c r="BT231" s="9" t="s">
        <v>7</v>
      </c>
      <c r="BU231" s="25" t="s">
        <v>80</v>
      </c>
      <c r="BV231" s="9" t="s">
        <v>7</v>
      </c>
      <c r="BW231" s="9">
        <v>180</v>
      </c>
      <c r="BX231" s="9" t="s">
        <v>7</v>
      </c>
      <c r="BY231" s="9">
        <v>420</v>
      </c>
      <c r="BZ231" s="9" t="s">
        <v>7</v>
      </c>
      <c r="CA231" s="11">
        <v>2450</v>
      </c>
      <c r="CB231" s="9" t="s">
        <v>7</v>
      </c>
      <c r="CC231" s="9">
        <v>10</v>
      </c>
      <c r="CD231" s="24" t="s">
        <v>12</v>
      </c>
      <c r="CE231" s="680">
        <v>39.970574632277433</v>
      </c>
      <c r="CF231" s="662">
        <f>INDEX('Калькулятор 24v'!$L$108:$BF$108,MATCH(CA231,'Калькулятор 24v'!$L$70:$BF$70,0))</f>
        <v>21005.3321478</v>
      </c>
      <c r="CG231" s="27">
        <v>136101.57917352358</v>
      </c>
      <c r="CH231" s="27">
        <v>34657.976858179485</v>
      </c>
      <c r="CI231" s="20">
        <f t="shared" si="49"/>
        <v>170759.55603170308</v>
      </c>
    </row>
    <row r="232" spans="2:87" ht="16.5" thickBot="1" x14ac:dyDescent="0.3">
      <c r="B232" s="855"/>
      <c r="C232" s="8" t="str">
        <f t="shared" si="40"/>
        <v>Wtherm</v>
      </c>
      <c r="D232" s="9" t="s">
        <v>7</v>
      </c>
      <c r="E232" s="25" t="s">
        <v>80</v>
      </c>
      <c r="F232" s="9" t="s">
        <v>7</v>
      </c>
      <c r="G232" s="9">
        <v>75</v>
      </c>
      <c r="H232" s="9" t="s">
        <v>7</v>
      </c>
      <c r="I232" s="9">
        <v>420</v>
      </c>
      <c r="J232" s="9" t="s">
        <v>7</v>
      </c>
      <c r="K232" s="11">
        <v>2500</v>
      </c>
      <c r="L232" s="9" t="s">
        <v>7</v>
      </c>
      <c r="M232" s="9">
        <v>5</v>
      </c>
      <c r="N232" s="23" t="s">
        <v>8</v>
      </c>
      <c r="O232" s="680">
        <v>29.058878077818822</v>
      </c>
      <c r="P232" s="662">
        <f>INDEX('Калькулятор 24v'!$L$78:$BF$78,MATCH(K232,'Калькулятор 24v'!$L$70:$BF$70,0))</f>
        <v>11539.963578000003</v>
      </c>
      <c r="Q232" s="27">
        <v>102745.14361519326</v>
      </c>
      <c r="R232" s="27">
        <v>35528.995671897443</v>
      </c>
      <c r="S232" s="20">
        <f t="shared" si="45"/>
        <v>138274.13928709069</v>
      </c>
      <c r="T232" s="8" t="str">
        <f t="shared" si="41"/>
        <v>Wtherm</v>
      </c>
      <c r="U232" s="9" t="s">
        <v>7</v>
      </c>
      <c r="V232" s="25" t="s">
        <v>80</v>
      </c>
      <c r="W232" s="9" t="s">
        <v>7</v>
      </c>
      <c r="X232" s="9">
        <v>90</v>
      </c>
      <c r="Y232" s="9" t="s">
        <v>7</v>
      </c>
      <c r="Z232" s="9">
        <v>420</v>
      </c>
      <c r="AA232" s="9" t="s">
        <v>7</v>
      </c>
      <c r="AB232" s="11">
        <v>2500</v>
      </c>
      <c r="AC232" s="9" t="s">
        <v>7</v>
      </c>
      <c r="AD232" s="9">
        <v>5</v>
      </c>
      <c r="AE232" s="23" t="s">
        <v>8</v>
      </c>
      <c r="AF232" s="680">
        <v>29.80640877181882</v>
      </c>
      <c r="AG232" s="662">
        <f>INDEX('Калькулятор 24v'!$L$84:$BF$84,MATCH(AB232,'Калькулятор 24v'!$L$70:$BF$70,0))</f>
        <v>12277.40085</v>
      </c>
      <c r="AH232" s="27">
        <v>103684.77882708852</v>
      </c>
      <c r="AI232" s="27">
        <v>35528.995671897443</v>
      </c>
      <c r="AJ232" s="20">
        <f t="shared" si="46"/>
        <v>139213.77449898596</v>
      </c>
      <c r="AK232" s="8" t="str">
        <f t="shared" si="42"/>
        <v>Wtherm</v>
      </c>
      <c r="AL232" s="9" t="s">
        <v>7</v>
      </c>
      <c r="AM232" s="25" t="s">
        <v>80</v>
      </c>
      <c r="AN232" s="9" t="s">
        <v>7</v>
      </c>
      <c r="AO232" s="9">
        <v>110</v>
      </c>
      <c r="AP232" s="9" t="s">
        <v>7</v>
      </c>
      <c r="AQ232" s="9">
        <v>420</v>
      </c>
      <c r="AR232" s="9" t="s">
        <v>7</v>
      </c>
      <c r="AS232" s="11">
        <v>2500</v>
      </c>
      <c r="AT232" s="9" t="s">
        <v>7</v>
      </c>
      <c r="AU232" s="9">
        <v>5</v>
      </c>
      <c r="AV232" s="23" t="s">
        <v>8</v>
      </c>
      <c r="AW232" s="680">
        <v>30.803116363818823</v>
      </c>
      <c r="AX232" s="662">
        <f>INDEX('Калькулятор 24v'!$L$90:$BF$90,MATCH(AS232,'Калькулятор 24v'!$L$70:$BF$70,0))</f>
        <v>14775.905870911087</v>
      </c>
      <c r="AY232" s="27">
        <v>104967.81327628219</v>
      </c>
      <c r="AZ232" s="27">
        <v>35528.995671897443</v>
      </c>
      <c r="BA232" s="20">
        <f t="shared" si="47"/>
        <v>140496.80894817965</v>
      </c>
      <c r="BB232" s="8" t="str">
        <f t="shared" si="43"/>
        <v>Wtherm</v>
      </c>
      <c r="BC232" s="9" t="s">
        <v>7</v>
      </c>
      <c r="BD232" s="25" t="s">
        <v>80</v>
      </c>
      <c r="BE232" s="9" t="s">
        <v>7</v>
      </c>
      <c r="BF232" s="9">
        <v>140</v>
      </c>
      <c r="BG232" s="9" t="s">
        <v>7</v>
      </c>
      <c r="BH232" s="9">
        <v>420</v>
      </c>
      <c r="BI232" s="9" t="s">
        <v>7</v>
      </c>
      <c r="BJ232" s="11">
        <v>2500</v>
      </c>
      <c r="BK232" s="9" t="s">
        <v>7</v>
      </c>
      <c r="BL232" s="9">
        <v>10</v>
      </c>
      <c r="BM232" s="24" t="s">
        <v>12</v>
      </c>
      <c r="BN232" s="680">
        <v>38.713175919164811</v>
      </c>
      <c r="BO232" s="662">
        <f>INDEX('Калькулятор 24v'!$L$96:$BF$96,MATCH(BJ232,'Калькулятор 24v'!$L$70:$BF$70,0))</f>
        <v>18780.785552099998</v>
      </c>
      <c r="BP232" s="27">
        <v>135617.2398762604</v>
      </c>
      <c r="BQ232" s="27">
        <v>35528.995671897443</v>
      </c>
      <c r="BR232" s="20">
        <f t="shared" si="48"/>
        <v>171146.23554815783</v>
      </c>
      <c r="BS232" s="8" t="str">
        <f t="shared" si="44"/>
        <v>Wtherm</v>
      </c>
      <c r="BT232" s="9" t="s">
        <v>7</v>
      </c>
      <c r="BU232" s="25" t="s">
        <v>80</v>
      </c>
      <c r="BV232" s="9" t="s">
        <v>7</v>
      </c>
      <c r="BW232" s="9">
        <v>180</v>
      </c>
      <c r="BX232" s="9" t="s">
        <v>7</v>
      </c>
      <c r="BY232" s="9">
        <v>420</v>
      </c>
      <c r="BZ232" s="9" t="s">
        <v>7</v>
      </c>
      <c r="CA232" s="11">
        <v>2500</v>
      </c>
      <c r="CB232" s="9" t="s">
        <v>7</v>
      </c>
      <c r="CC232" s="9">
        <v>10</v>
      </c>
      <c r="CD232" s="24" t="s">
        <v>12</v>
      </c>
      <c r="CE232" s="680">
        <v>40.706591103164818</v>
      </c>
      <c r="CF232" s="662">
        <f>INDEX('Калькулятор 24v'!$L$108:$BF$108,MATCH(CA232,'Калькулятор 24v'!$L$70:$BF$70,0))</f>
        <v>21505.459103699999</v>
      </c>
      <c r="CG232" s="27">
        <v>138198.40252464777</v>
      </c>
      <c r="CH232" s="27">
        <v>35528.995671897443</v>
      </c>
      <c r="CI232" s="20">
        <f t="shared" si="49"/>
        <v>173727.3981965452</v>
      </c>
    </row>
    <row r="233" spans="2:87" ht="16.5" thickBot="1" x14ac:dyDescent="0.3">
      <c r="B233" s="855"/>
      <c r="C233" s="8" t="str">
        <f t="shared" si="40"/>
        <v>Wtherm</v>
      </c>
      <c r="D233" s="9" t="s">
        <v>7</v>
      </c>
      <c r="E233" s="25" t="s">
        <v>80</v>
      </c>
      <c r="F233" s="9" t="s">
        <v>7</v>
      </c>
      <c r="G233" s="9">
        <v>75</v>
      </c>
      <c r="H233" s="9" t="s">
        <v>7</v>
      </c>
      <c r="I233" s="9">
        <v>420</v>
      </c>
      <c r="J233" s="9" t="s">
        <v>7</v>
      </c>
      <c r="K233" s="11">
        <v>2550</v>
      </c>
      <c r="L233" s="9" t="s">
        <v>7</v>
      </c>
      <c r="M233" s="9">
        <v>5</v>
      </c>
      <c r="N233" s="23" t="s">
        <v>8</v>
      </c>
      <c r="O233" s="680">
        <v>29.859511714767635</v>
      </c>
      <c r="P233" s="662">
        <f>INDEX('Калькулятор 24v'!$L$78:$BF$78,MATCH(K233,'Калькулятор 24v'!$L$70:$BF$70,0))</f>
        <v>11808.334824000003</v>
      </c>
      <c r="Q233" s="27">
        <v>104121.3397140381</v>
      </c>
      <c r="R233" s="27">
        <v>36170.014485615386</v>
      </c>
      <c r="S233" s="20">
        <f t="shared" si="45"/>
        <v>140291.35419965349</v>
      </c>
      <c r="T233" s="8" t="str">
        <f t="shared" si="41"/>
        <v>Wtherm</v>
      </c>
      <c r="U233" s="9" t="s">
        <v>7</v>
      </c>
      <c r="V233" s="25" t="s">
        <v>80</v>
      </c>
      <c r="W233" s="9" t="s">
        <v>7</v>
      </c>
      <c r="X233" s="9">
        <v>90</v>
      </c>
      <c r="Y233" s="9" t="s">
        <v>7</v>
      </c>
      <c r="Z233" s="9">
        <v>420</v>
      </c>
      <c r="AA233" s="9" t="s">
        <v>7</v>
      </c>
      <c r="AB233" s="11">
        <v>2550</v>
      </c>
      <c r="AC233" s="9" t="s">
        <v>7</v>
      </c>
      <c r="AD233" s="9">
        <v>5</v>
      </c>
      <c r="AE233" s="23" t="s">
        <v>8</v>
      </c>
      <c r="AF233" s="680">
        <v>30.616556608767638</v>
      </c>
      <c r="AG233" s="662">
        <f>INDEX('Калькулятор 24v'!$L$84:$BF$84,MATCH(AB233,'Калькулятор 24v'!$L$70:$BF$70,0))</f>
        <v>12562.921800000002</v>
      </c>
      <c r="AH233" s="27">
        <v>105072.90299129585</v>
      </c>
      <c r="AI233" s="27">
        <v>36170.014485615386</v>
      </c>
      <c r="AJ233" s="20">
        <f t="shared" si="46"/>
        <v>141242.91747691124</v>
      </c>
      <c r="AK233" s="8" t="str">
        <f t="shared" si="42"/>
        <v>Wtherm</v>
      </c>
      <c r="AL233" s="9" t="s">
        <v>7</v>
      </c>
      <c r="AM233" s="25" t="s">
        <v>80</v>
      </c>
      <c r="AN233" s="9" t="s">
        <v>7</v>
      </c>
      <c r="AO233" s="9">
        <v>110</v>
      </c>
      <c r="AP233" s="9" t="s">
        <v>7</v>
      </c>
      <c r="AQ233" s="9">
        <v>420</v>
      </c>
      <c r="AR233" s="9" t="s">
        <v>7</v>
      </c>
      <c r="AS233" s="11">
        <v>2550</v>
      </c>
      <c r="AT233" s="9" t="s">
        <v>7</v>
      </c>
      <c r="AU233" s="9">
        <v>5</v>
      </c>
      <c r="AV233" s="23" t="s">
        <v>8</v>
      </c>
      <c r="AW233" s="680">
        <v>31.625949800767643</v>
      </c>
      <c r="AX233" s="662">
        <f>INDEX('Калькулятор 24v'!$L$90:$BF$90,MATCH(AS233,'Калькулятор 24v'!$L$70:$BF$70,0))</f>
        <v>15119.531588839252</v>
      </c>
      <c r="AY233" s="27">
        <v>106371.84152763954</v>
      </c>
      <c r="AZ233" s="27">
        <v>36170.014485615386</v>
      </c>
      <c r="BA233" s="20">
        <f t="shared" si="47"/>
        <v>142541.85601325493</v>
      </c>
      <c r="BB233" s="8" t="str">
        <f t="shared" si="43"/>
        <v>Wtherm</v>
      </c>
      <c r="BC233" s="9" t="s">
        <v>7</v>
      </c>
      <c r="BD233" s="25" t="s">
        <v>80</v>
      </c>
      <c r="BE233" s="9" t="s">
        <v>7</v>
      </c>
      <c r="BF233" s="9">
        <v>140</v>
      </c>
      <c r="BG233" s="9" t="s">
        <v>7</v>
      </c>
      <c r="BH233" s="9">
        <v>420</v>
      </c>
      <c r="BI233" s="9" t="s">
        <v>7</v>
      </c>
      <c r="BJ233" s="11">
        <v>2550</v>
      </c>
      <c r="BK233" s="9" t="s">
        <v>7</v>
      </c>
      <c r="BL233" s="9">
        <v>10</v>
      </c>
      <c r="BM233" s="24" t="s">
        <v>12</v>
      </c>
      <c r="BN233" s="680">
        <v>39.694713190052198</v>
      </c>
      <c r="BO233" s="662">
        <f>INDEX('Калькулятор 24v'!$L$96:$BF$96,MATCH(BJ233,'Калькулятор 24v'!$L$70:$BF$70,0))</f>
        <v>19217.548006799996</v>
      </c>
      <c r="BP233" s="27">
        <v>137667.84785308459</v>
      </c>
      <c r="BQ233" s="27">
        <v>36170.014485615386</v>
      </c>
      <c r="BR233" s="20">
        <f t="shared" si="48"/>
        <v>173837.86233869998</v>
      </c>
      <c r="BS233" s="8" t="str">
        <f t="shared" si="44"/>
        <v>Wtherm</v>
      </c>
      <c r="BT233" s="9" t="s">
        <v>7</v>
      </c>
      <c r="BU233" s="25" t="s">
        <v>80</v>
      </c>
      <c r="BV233" s="9" t="s">
        <v>7</v>
      </c>
      <c r="BW233" s="9">
        <v>180</v>
      </c>
      <c r="BX233" s="9" t="s">
        <v>7</v>
      </c>
      <c r="BY233" s="9">
        <v>420</v>
      </c>
      <c r="BZ233" s="9" t="s">
        <v>7</v>
      </c>
      <c r="CA233" s="11">
        <v>2550</v>
      </c>
      <c r="CB233" s="9" t="s">
        <v>7</v>
      </c>
      <c r="CC233" s="9">
        <v>10</v>
      </c>
      <c r="CD233" s="24" t="s">
        <v>12</v>
      </c>
      <c r="CE233" s="680">
        <v>41.7134995740522</v>
      </c>
      <c r="CF233" s="662">
        <f>INDEX('Калькулятор 24v'!$L$108:$BF$108,MATCH(CA233,'Калькулятор 24v'!$L$70:$BF$70,0))</f>
        <v>22005.586059600002</v>
      </c>
      <c r="CG233" s="27">
        <v>140280.81867577194</v>
      </c>
      <c r="CH233" s="27">
        <v>36170.014485615386</v>
      </c>
      <c r="CI233" s="20">
        <f t="shared" si="49"/>
        <v>176450.83316138733</v>
      </c>
    </row>
    <row r="234" spans="2:87" ht="16.5" thickBot="1" x14ac:dyDescent="0.3">
      <c r="B234" s="855"/>
      <c r="C234" s="8" t="str">
        <f t="shared" si="40"/>
        <v>Wtherm</v>
      </c>
      <c r="D234" s="12" t="s">
        <v>7</v>
      </c>
      <c r="E234" s="25" t="s">
        <v>80</v>
      </c>
      <c r="F234" s="12" t="s">
        <v>7</v>
      </c>
      <c r="G234" s="9">
        <v>75</v>
      </c>
      <c r="H234" s="12" t="s">
        <v>7</v>
      </c>
      <c r="I234" s="9">
        <v>420</v>
      </c>
      <c r="J234" s="12" t="s">
        <v>7</v>
      </c>
      <c r="K234" s="11">
        <v>2600</v>
      </c>
      <c r="L234" s="12" t="s">
        <v>7</v>
      </c>
      <c r="M234" s="9">
        <v>5</v>
      </c>
      <c r="N234" s="23" t="s">
        <v>8</v>
      </c>
      <c r="O234" s="680">
        <v>30.358145351716459</v>
      </c>
      <c r="P234" s="662">
        <f>INDEX('Калькулятор 24v'!$L$78:$BF$78,MATCH(K234,'Калькулятор 24v'!$L$70:$BF$70,0))</f>
        <v>12076.706070000002</v>
      </c>
      <c r="Q234" s="27">
        <v>105434.66510752578</v>
      </c>
      <c r="R234" s="27">
        <v>36811.033299333336</v>
      </c>
      <c r="S234" s="20">
        <f t="shared" si="45"/>
        <v>142245.69840685913</v>
      </c>
      <c r="T234" s="8" t="str">
        <f t="shared" si="41"/>
        <v>Wtherm</v>
      </c>
      <c r="U234" s="12" t="s">
        <v>7</v>
      </c>
      <c r="V234" s="25" t="s">
        <v>80</v>
      </c>
      <c r="W234" s="12" t="s">
        <v>7</v>
      </c>
      <c r="X234" s="9">
        <v>90</v>
      </c>
      <c r="Y234" s="12" t="s">
        <v>7</v>
      </c>
      <c r="Z234" s="9">
        <v>420</v>
      </c>
      <c r="AA234" s="12" t="s">
        <v>7</v>
      </c>
      <c r="AB234" s="11">
        <v>2600</v>
      </c>
      <c r="AC234" s="12" t="s">
        <v>7</v>
      </c>
      <c r="AD234" s="9">
        <v>5</v>
      </c>
      <c r="AE234" s="23" t="s">
        <v>8</v>
      </c>
      <c r="AF234" s="680">
        <v>31.124704445716457</v>
      </c>
      <c r="AG234" s="662">
        <f>INDEX('Калькулятор 24v'!$L$84:$BF$84,MATCH(AB234,'Калькулятор 24v'!$L$70:$BF$70,0))</f>
        <v>12848.44275</v>
      </c>
      <c r="AH234" s="27">
        <v>106398.15645014605</v>
      </c>
      <c r="AI234" s="27">
        <v>36811.033299333336</v>
      </c>
      <c r="AJ234" s="20">
        <f t="shared" si="46"/>
        <v>143209.18974947938</v>
      </c>
      <c r="AK234" s="8" t="str">
        <f t="shared" si="42"/>
        <v>Wtherm</v>
      </c>
      <c r="AL234" s="12" t="s">
        <v>7</v>
      </c>
      <c r="AM234" s="25" t="s">
        <v>80</v>
      </c>
      <c r="AN234" s="12" t="s">
        <v>7</v>
      </c>
      <c r="AO234" s="9">
        <v>110</v>
      </c>
      <c r="AP234" s="12" t="s">
        <v>7</v>
      </c>
      <c r="AQ234" s="9">
        <v>420</v>
      </c>
      <c r="AR234" s="12" t="s">
        <v>7</v>
      </c>
      <c r="AS234" s="11">
        <v>2600</v>
      </c>
      <c r="AT234" s="12" t="s">
        <v>7</v>
      </c>
      <c r="AU234" s="9">
        <v>5</v>
      </c>
      <c r="AV234" s="23" t="s">
        <v>8</v>
      </c>
      <c r="AW234" s="680">
        <v>32.146783237716463</v>
      </c>
      <c r="AX234" s="662">
        <f>INDEX('Калькулятор 24v'!$L$90:$BF$90,MATCH(AS234,'Калькулятор 24v'!$L$70:$BF$70,0))</f>
        <v>15463.157306767416</v>
      </c>
      <c r="AY234" s="27">
        <v>107712.99907363973</v>
      </c>
      <c r="AZ234" s="27">
        <v>36811.033299333336</v>
      </c>
      <c r="BA234" s="20">
        <f t="shared" si="47"/>
        <v>144524.03237297307</v>
      </c>
      <c r="BB234" s="8" t="str">
        <f t="shared" si="43"/>
        <v>Wtherm</v>
      </c>
      <c r="BC234" s="12" t="s">
        <v>7</v>
      </c>
      <c r="BD234" s="25" t="s">
        <v>80</v>
      </c>
      <c r="BE234" s="12" t="s">
        <v>7</v>
      </c>
      <c r="BF234" s="9">
        <v>140</v>
      </c>
      <c r="BG234" s="12" t="s">
        <v>7</v>
      </c>
      <c r="BH234" s="9">
        <v>420</v>
      </c>
      <c r="BI234" s="12" t="s">
        <v>7</v>
      </c>
      <c r="BJ234" s="11">
        <v>2600</v>
      </c>
      <c r="BK234" s="12" t="s">
        <v>7</v>
      </c>
      <c r="BL234" s="9">
        <v>10</v>
      </c>
      <c r="BM234" s="24" t="s">
        <v>12</v>
      </c>
      <c r="BN234" s="680">
        <v>40.374250460939585</v>
      </c>
      <c r="BO234" s="662">
        <f>INDEX('Калькулятор 24v'!$L$96:$BF$96,MATCH(BJ234,'Калькулятор 24v'!$L$70:$BF$70,0))</f>
        <v>19654.310461499997</v>
      </c>
      <c r="BP234" s="27">
        <v>139655.58512455161</v>
      </c>
      <c r="BQ234" s="27">
        <v>36811.033299333336</v>
      </c>
      <c r="BR234" s="20">
        <f t="shared" si="48"/>
        <v>176466.61842388494</v>
      </c>
      <c r="BS234" s="8" t="str">
        <f t="shared" si="44"/>
        <v>Wtherm</v>
      </c>
      <c r="BT234" s="12" t="s">
        <v>7</v>
      </c>
      <c r="BU234" s="25" t="s">
        <v>80</v>
      </c>
      <c r="BV234" s="12" t="s">
        <v>7</v>
      </c>
      <c r="BW234" s="9">
        <v>180</v>
      </c>
      <c r="BX234" s="12" t="s">
        <v>7</v>
      </c>
      <c r="BY234" s="9">
        <v>420</v>
      </c>
      <c r="BZ234" s="12" t="s">
        <v>7</v>
      </c>
      <c r="CA234" s="11">
        <v>2600</v>
      </c>
      <c r="CB234" s="12" t="s">
        <v>7</v>
      </c>
      <c r="CC234" s="9">
        <v>10</v>
      </c>
      <c r="CD234" s="24" t="s">
        <v>12</v>
      </c>
      <c r="CE234" s="680">
        <v>42.418408044939582</v>
      </c>
      <c r="CF234" s="662">
        <f>INDEX('Калькулятор 24v'!$L$108:$BF$108,MATCH(CA234,'Калькулятор 24v'!$L$70:$BF$70,0))</f>
        <v>22505.713015499998</v>
      </c>
      <c r="CG234" s="27">
        <v>142300.36412153899</v>
      </c>
      <c r="CH234" s="27">
        <v>36811.033299333336</v>
      </c>
      <c r="CI234" s="20">
        <f t="shared" si="49"/>
        <v>179111.39742087232</v>
      </c>
    </row>
    <row r="235" spans="2:87" ht="16.5" thickBot="1" x14ac:dyDescent="0.3">
      <c r="B235" s="855"/>
      <c r="C235" s="8" t="str">
        <f t="shared" si="40"/>
        <v>Wtherm</v>
      </c>
      <c r="D235" s="9" t="s">
        <v>7</v>
      </c>
      <c r="E235" s="25" t="s">
        <v>80</v>
      </c>
      <c r="F235" s="9" t="s">
        <v>7</v>
      </c>
      <c r="G235" s="9">
        <v>75</v>
      </c>
      <c r="H235" s="9" t="s">
        <v>7</v>
      </c>
      <c r="I235" s="9">
        <v>420</v>
      </c>
      <c r="J235" s="9" t="s">
        <v>7</v>
      </c>
      <c r="K235" s="11">
        <v>2650</v>
      </c>
      <c r="L235" s="9" t="s">
        <v>7</v>
      </c>
      <c r="M235" s="9">
        <v>5</v>
      </c>
      <c r="N235" s="23" t="s">
        <v>8</v>
      </c>
      <c r="O235" s="680">
        <v>30.856778988665276</v>
      </c>
      <c r="P235" s="662">
        <f>INDEX('Калькулятор 24v'!$L$78:$BF$78,MATCH(K235,'Калькулятор 24v'!$L$70:$BF$70,0))</f>
        <v>12345.077316000003</v>
      </c>
      <c r="Q235" s="27">
        <v>106747.99050101351</v>
      </c>
      <c r="R235" s="27">
        <v>37452.052113051286</v>
      </c>
      <c r="S235" s="20">
        <f t="shared" si="45"/>
        <v>144200.04261406479</v>
      </c>
      <c r="T235" s="8" t="str">
        <f t="shared" si="41"/>
        <v>Wtherm</v>
      </c>
      <c r="U235" s="9" t="s">
        <v>7</v>
      </c>
      <c r="V235" s="25" t="s">
        <v>80</v>
      </c>
      <c r="W235" s="9" t="s">
        <v>7</v>
      </c>
      <c r="X235" s="9">
        <v>90</v>
      </c>
      <c r="Y235" s="9" t="s">
        <v>7</v>
      </c>
      <c r="Z235" s="9">
        <v>420</v>
      </c>
      <c r="AA235" s="9" t="s">
        <v>7</v>
      </c>
      <c r="AB235" s="11">
        <v>2650</v>
      </c>
      <c r="AC235" s="9" t="s">
        <v>7</v>
      </c>
      <c r="AD235" s="9">
        <v>5</v>
      </c>
      <c r="AE235" s="23" t="s">
        <v>8</v>
      </c>
      <c r="AF235" s="680">
        <v>31.632852282665276</v>
      </c>
      <c r="AG235" s="662">
        <f>INDEX('Калькулятор 24v'!$L$84:$BF$84,MATCH(AB235,'Калькулятор 24v'!$L$70:$BF$70,0))</f>
        <v>13133.9637</v>
      </c>
      <c r="AH235" s="27">
        <v>107723.40990899625</v>
      </c>
      <c r="AI235" s="27">
        <v>37452.052113051286</v>
      </c>
      <c r="AJ235" s="20">
        <f t="shared" si="46"/>
        <v>145175.46202204755</v>
      </c>
      <c r="AK235" s="8" t="str">
        <f t="shared" si="42"/>
        <v>Wtherm</v>
      </c>
      <c r="AL235" s="9" t="s">
        <v>7</v>
      </c>
      <c r="AM235" s="25" t="s">
        <v>80</v>
      </c>
      <c r="AN235" s="9" t="s">
        <v>7</v>
      </c>
      <c r="AO235" s="9">
        <v>110</v>
      </c>
      <c r="AP235" s="9" t="s">
        <v>7</v>
      </c>
      <c r="AQ235" s="9">
        <v>420</v>
      </c>
      <c r="AR235" s="9" t="s">
        <v>7</v>
      </c>
      <c r="AS235" s="11">
        <v>2650</v>
      </c>
      <c r="AT235" s="9" t="s">
        <v>7</v>
      </c>
      <c r="AU235" s="9">
        <v>5</v>
      </c>
      <c r="AV235" s="23" t="s">
        <v>8</v>
      </c>
      <c r="AW235" s="680">
        <v>32.667616674665268</v>
      </c>
      <c r="AX235" s="662">
        <f>INDEX('Калькулятор 24v'!$L$90:$BF$90,MATCH(AS235,'Калькулятор 24v'!$L$70:$BF$70,0))</f>
        <v>15806.78302469558</v>
      </c>
      <c r="AY235" s="27">
        <v>109054.15661963995</v>
      </c>
      <c r="AZ235" s="27">
        <v>37452.052113051286</v>
      </c>
      <c r="BA235" s="20">
        <f t="shared" si="47"/>
        <v>146506.20873269124</v>
      </c>
      <c r="BB235" s="8" t="str">
        <f t="shared" si="43"/>
        <v>Wtherm</v>
      </c>
      <c r="BC235" s="9" t="s">
        <v>7</v>
      </c>
      <c r="BD235" s="25" t="s">
        <v>80</v>
      </c>
      <c r="BE235" s="9" t="s">
        <v>7</v>
      </c>
      <c r="BF235" s="9">
        <v>140</v>
      </c>
      <c r="BG235" s="9" t="s">
        <v>7</v>
      </c>
      <c r="BH235" s="9">
        <v>420</v>
      </c>
      <c r="BI235" s="9" t="s">
        <v>7</v>
      </c>
      <c r="BJ235" s="11">
        <v>2650</v>
      </c>
      <c r="BK235" s="9" t="s">
        <v>7</v>
      </c>
      <c r="BL235" s="9">
        <v>10</v>
      </c>
      <c r="BM235" s="24" t="s">
        <v>12</v>
      </c>
      <c r="BN235" s="680">
        <v>41.053787731826958</v>
      </c>
      <c r="BO235" s="662">
        <f>INDEX('Калькулятор 24v'!$L$96:$BF$96,MATCH(BJ235,'Калькулятор 24v'!$L$70:$BF$70,0))</f>
        <v>20091.072916199995</v>
      </c>
      <c r="BP235" s="27">
        <v>141643.32239601869</v>
      </c>
      <c r="BQ235" s="27">
        <v>37452.052113051286</v>
      </c>
      <c r="BR235" s="20">
        <f t="shared" si="48"/>
        <v>179095.37450906998</v>
      </c>
      <c r="BS235" s="8" t="str">
        <f t="shared" si="44"/>
        <v>Wtherm</v>
      </c>
      <c r="BT235" s="9" t="s">
        <v>7</v>
      </c>
      <c r="BU235" s="25" t="s">
        <v>80</v>
      </c>
      <c r="BV235" s="9" t="s">
        <v>7</v>
      </c>
      <c r="BW235" s="9">
        <v>180</v>
      </c>
      <c r="BX235" s="9" t="s">
        <v>7</v>
      </c>
      <c r="BY235" s="9">
        <v>420</v>
      </c>
      <c r="BZ235" s="9" t="s">
        <v>7</v>
      </c>
      <c r="CA235" s="11">
        <v>2650</v>
      </c>
      <c r="CB235" s="9" t="s">
        <v>7</v>
      </c>
      <c r="CC235" s="9">
        <v>10</v>
      </c>
      <c r="CD235" s="24" t="s">
        <v>12</v>
      </c>
      <c r="CE235" s="680">
        <v>43.123316515826964</v>
      </c>
      <c r="CF235" s="662">
        <f>INDEX('Калькулятор 24v'!$L$108:$BF$108,MATCH(CA235,'Калькулятор 24v'!$L$70:$BF$70,0))</f>
        <v>23005.839971400001</v>
      </c>
      <c r="CG235" s="27">
        <v>144319.90956730608</v>
      </c>
      <c r="CH235" s="27">
        <v>37452.052113051286</v>
      </c>
      <c r="CI235" s="20">
        <f t="shared" si="49"/>
        <v>181771.96168035737</v>
      </c>
    </row>
    <row r="236" spans="2:87" ht="16.5" thickBot="1" x14ac:dyDescent="0.3">
      <c r="B236" s="855"/>
      <c r="C236" s="8" t="str">
        <f t="shared" si="40"/>
        <v>Wtherm</v>
      </c>
      <c r="D236" s="9" t="s">
        <v>7</v>
      </c>
      <c r="E236" s="25" t="s">
        <v>80</v>
      </c>
      <c r="F236" s="9" t="s">
        <v>7</v>
      </c>
      <c r="G236" s="9">
        <v>75</v>
      </c>
      <c r="H236" s="9" t="s">
        <v>7</v>
      </c>
      <c r="I236" s="9">
        <v>420</v>
      </c>
      <c r="J236" s="9" t="s">
        <v>7</v>
      </c>
      <c r="K236" s="11">
        <v>2700</v>
      </c>
      <c r="L236" s="9" t="s">
        <v>7</v>
      </c>
      <c r="M236" s="9">
        <v>5</v>
      </c>
      <c r="N236" s="23" t="s">
        <v>8</v>
      </c>
      <c r="O236" s="680">
        <v>31.386520625614097</v>
      </c>
      <c r="P236" s="662">
        <f>INDEX('Калькулятор 24v'!$L$78:$BF$78,MATCH(K236,'Калькулятор 24v'!$L$70:$BF$70,0))</f>
        <v>12613.448562000003</v>
      </c>
      <c r="Q236" s="27">
        <v>108061.31589450117</v>
      </c>
      <c r="R236" s="27">
        <v>38323.070926769236</v>
      </c>
      <c r="S236" s="20">
        <f t="shared" si="45"/>
        <v>146384.3868212704</v>
      </c>
      <c r="T236" s="8" t="str">
        <f t="shared" si="41"/>
        <v>Wtherm</v>
      </c>
      <c r="U236" s="9" t="s">
        <v>7</v>
      </c>
      <c r="V236" s="25" t="s">
        <v>80</v>
      </c>
      <c r="W236" s="9" t="s">
        <v>7</v>
      </c>
      <c r="X236" s="9">
        <v>90</v>
      </c>
      <c r="Y236" s="9" t="s">
        <v>7</v>
      </c>
      <c r="Z236" s="9">
        <v>420</v>
      </c>
      <c r="AA236" s="9" t="s">
        <v>7</v>
      </c>
      <c r="AB236" s="11">
        <v>2700</v>
      </c>
      <c r="AC236" s="9" t="s">
        <v>7</v>
      </c>
      <c r="AD236" s="9">
        <v>5</v>
      </c>
      <c r="AE236" s="23" t="s">
        <v>8</v>
      </c>
      <c r="AF236" s="680">
        <v>32.172108119614094</v>
      </c>
      <c r="AG236" s="662">
        <f>INDEX('Калькулятор 24v'!$L$84:$BF$84,MATCH(AB236,'Калькулятор 24v'!$L$70:$BF$70,0))</f>
        <v>13419.484650000002</v>
      </c>
      <c r="AH236" s="27">
        <v>109048.66336784643</v>
      </c>
      <c r="AI236" s="27">
        <v>38323.070926769236</v>
      </c>
      <c r="AJ236" s="20">
        <f t="shared" si="46"/>
        <v>147371.73429461566</v>
      </c>
      <c r="AK236" s="8" t="str">
        <f t="shared" si="42"/>
        <v>Wtherm</v>
      </c>
      <c r="AL236" s="9" t="s">
        <v>7</v>
      </c>
      <c r="AM236" s="25" t="s">
        <v>80</v>
      </c>
      <c r="AN236" s="9" t="s">
        <v>7</v>
      </c>
      <c r="AO236" s="9">
        <v>110</v>
      </c>
      <c r="AP236" s="9" t="s">
        <v>7</v>
      </c>
      <c r="AQ236" s="9">
        <v>420</v>
      </c>
      <c r="AR236" s="9" t="s">
        <v>7</v>
      </c>
      <c r="AS236" s="11">
        <v>2700</v>
      </c>
      <c r="AT236" s="9" t="s">
        <v>7</v>
      </c>
      <c r="AU236" s="9">
        <v>5</v>
      </c>
      <c r="AV236" s="23" t="s">
        <v>8</v>
      </c>
      <c r="AW236" s="680">
        <v>33.219558111614091</v>
      </c>
      <c r="AX236" s="662">
        <f>INDEX('Калькулятор 24v'!$L$90:$BF$90,MATCH(AS236,'Калькулятор 24v'!$L$70:$BF$70,0))</f>
        <v>16150.408742623747</v>
      </c>
      <c r="AY236" s="27">
        <v>110395.31416564011</v>
      </c>
      <c r="AZ236" s="27">
        <v>38323.070926769236</v>
      </c>
      <c r="BA236" s="20">
        <f t="shared" si="47"/>
        <v>148718.38509240936</v>
      </c>
      <c r="BB236" s="8" t="str">
        <f t="shared" si="43"/>
        <v>Wtherm</v>
      </c>
      <c r="BC236" s="9" t="s">
        <v>7</v>
      </c>
      <c r="BD236" s="25" t="s">
        <v>80</v>
      </c>
      <c r="BE236" s="9" t="s">
        <v>7</v>
      </c>
      <c r="BF236" s="9">
        <v>140</v>
      </c>
      <c r="BG236" s="9" t="s">
        <v>7</v>
      </c>
      <c r="BH236" s="9">
        <v>420</v>
      </c>
      <c r="BI236" s="9" t="s">
        <v>7</v>
      </c>
      <c r="BJ236" s="11">
        <v>2700</v>
      </c>
      <c r="BK236" s="9" t="s">
        <v>7</v>
      </c>
      <c r="BL236" s="9">
        <v>10</v>
      </c>
      <c r="BM236" s="24" t="s">
        <v>12</v>
      </c>
      <c r="BN236" s="680">
        <v>41.764433002714348</v>
      </c>
      <c r="BO236" s="662">
        <f>INDEX('Калькулятор 24v'!$L$96:$BF$96,MATCH(BJ236,'Калькулятор 24v'!$L$70:$BF$70,0))</f>
        <v>20527.835370899997</v>
      </c>
      <c r="BP236" s="27">
        <v>143631.05966748574</v>
      </c>
      <c r="BQ236" s="27">
        <v>38323.070926769236</v>
      </c>
      <c r="BR236" s="20">
        <f t="shared" si="48"/>
        <v>181954.13059425497</v>
      </c>
      <c r="BS236" s="8" t="str">
        <f t="shared" si="44"/>
        <v>Wtherm</v>
      </c>
      <c r="BT236" s="9" t="s">
        <v>7</v>
      </c>
      <c r="BU236" s="25" t="s">
        <v>80</v>
      </c>
      <c r="BV236" s="9" t="s">
        <v>7</v>
      </c>
      <c r="BW236" s="9">
        <v>180</v>
      </c>
      <c r="BX236" s="9" t="s">
        <v>7</v>
      </c>
      <c r="BY236" s="9">
        <v>420</v>
      </c>
      <c r="BZ236" s="9" t="s">
        <v>7</v>
      </c>
      <c r="CA236" s="11">
        <v>2700</v>
      </c>
      <c r="CB236" s="9" t="s">
        <v>7</v>
      </c>
      <c r="CC236" s="9">
        <v>10</v>
      </c>
      <c r="CD236" s="24" t="s">
        <v>12</v>
      </c>
      <c r="CE236" s="680">
        <v>43.85933298671435</v>
      </c>
      <c r="CF236" s="662">
        <f>INDEX('Калькулятор 24v'!$L$108:$BF$108,MATCH(CA236,'Калькулятор 24v'!$L$70:$BF$70,0))</f>
        <v>23505.9669273</v>
      </c>
      <c r="CG236" s="27">
        <v>146339.45501307308</v>
      </c>
      <c r="CH236" s="27">
        <v>38323.070926769236</v>
      </c>
      <c r="CI236" s="20">
        <f t="shared" si="49"/>
        <v>184662.52593984231</v>
      </c>
    </row>
    <row r="237" spans="2:87" ht="16.5" thickBot="1" x14ac:dyDescent="0.3">
      <c r="B237" s="855"/>
      <c r="C237" s="8" t="str">
        <f t="shared" si="40"/>
        <v>Wtherm</v>
      </c>
      <c r="D237" s="9" t="s">
        <v>7</v>
      </c>
      <c r="E237" s="25" t="s">
        <v>80</v>
      </c>
      <c r="F237" s="9" t="s">
        <v>7</v>
      </c>
      <c r="G237" s="9">
        <v>75</v>
      </c>
      <c r="H237" s="9" t="s">
        <v>7</v>
      </c>
      <c r="I237" s="9">
        <v>420</v>
      </c>
      <c r="J237" s="9" t="s">
        <v>7</v>
      </c>
      <c r="K237" s="11">
        <v>2750</v>
      </c>
      <c r="L237" s="9" t="s">
        <v>7</v>
      </c>
      <c r="M237" s="9">
        <v>5</v>
      </c>
      <c r="N237" s="23" t="s">
        <v>8</v>
      </c>
      <c r="O237" s="680">
        <v>31.885154262562917</v>
      </c>
      <c r="P237" s="662">
        <f>INDEX('Калькулятор 24v'!$L$78:$BF$78,MATCH(K237,'Калькулятор 24v'!$L$70:$BF$70,0))</f>
        <v>12881.819808000002</v>
      </c>
      <c r="Q237" s="27">
        <v>109374.64128798887</v>
      </c>
      <c r="R237" s="27">
        <v>38964.089740487179</v>
      </c>
      <c r="S237" s="20">
        <f t="shared" si="45"/>
        <v>148338.73102847603</v>
      </c>
      <c r="T237" s="8" t="str">
        <f t="shared" si="41"/>
        <v>Wtherm</v>
      </c>
      <c r="U237" s="9" t="s">
        <v>7</v>
      </c>
      <c r="V237" s="25" t="s">
        <v>80</v>
      </c>
      <c r="W237" s="9" t="s">
        <v>7</v>
      </c>
      <c r="X237" s="9">
        <v>90</v>
      </c>
      <c r="Y237" s="9" t="s">
        <v>7</v>
      </c>
      <c r="Z237" s="9">
        <v>420</v>
      </c>
      <c r="AA237" s="9" t="s">
        <v>7</v>
      </c>
      <c r="AB237" s="11">
        <v>2750</v>
      </c>
      <c r="AC237" s="9" t="s">
        <v>7</v>
      </c>
      <c r="AD237" s="9">
        <v>5</v>
      </c>
      <c r="AE237" s="23" t="s">
        <v>8</v>
      </c>
      <c r="AF237" s="680">
        <v>32.680255956562917</v>
      </c>
      <c r="AG237" s="662">
        <f>INDEX('Калькулятор 24v'!$L$84:$BF$84,MATCH(AB237,'Калькулятор 24v'!$L$70:$BF$70,0))</f>
        <v>13705.005600000002</v>
      </c>
      <c r="AH237" s="27">
        <v>110373.91682669663</v>
      </c>
      <c r="AI237" s="27">
        <v>38964.089740487179</v>
      </c>
      <c r="AJ237" s="20">
        <f t="shared" si="46"/>
        <v>149338.00656718382</v>
      </c>
      <c r="AK237" s="8" t="str">
        <f t="shared" si="42"/>
        <v>Wtherm</v>
      </c>
      <c r="AL237" s="9" t="s">
        <v>7</v>
      </c>
      <c r="AM237" s="25" t="s">
        <v>80</v>
      </c>
      <c r="AN237" s="9" t="s">
        <v>7</v>
      </c>
      <c r="AO237" s="9">
        <v>110</v>
      </c>
      <c r="AP237" s="9" t="s">
        <v>7</v>
      </c>
      <c r="AQ237" s="9">
        <v>420</v>
      </c>
      <c r="AR237" s="9" t="s">
        <v>7</v>
      </c>
      <c r="AS237" s="11">
        <v>2750</v>
      </c>
      <c r="AT237" s="9" t="s">
        <v>7</v>
      </c>
      <c r="AU237" s="9">
        <v>5</v>
      </c>
      <c r="AV237" s="23" t="s">
        <v>8</v>
      </c>
      <c r="AW237" s="680">
        <v>33.740391548562918</v>
      </c>
      <c r="AX237" s="662">
        <f>INDEX('Калькулятор 24v'!$L$90:$BF$90,MATCH(AS237,'Калькулятор 24v'!$L$70:$BF$70,0))</f>
        <v>16494.034460551909</v>
      </c>
      <c r="AY237" s="27">
        <v>111736.4717116403</v>
      </c>
      <c r="AZ237" s="27">
        <v>38964.089740487179</v>
      </c>
      <c r="BA237" s="20">
        <f t="shared" si="47"/>
        <v>150700.56145212747</v>
      </c>
      <c r="BB237" s="8" t="str">
        <f t="shared" si="43"/>
        <v>Wtherm</v>
      </c>
      <c r="BC237" s="9" t="s">
        <v>7</v>
      </c>
      <c r="BD237" s="25" t="s">
        <v>80</v>
      </c>
      <c r="BE237" s="9" t="s">
        <v>7</v>
      </c>
      <c r="BF237" s="9">
        <v>140</v>
      </c>
      <c r="BG237" s="9" t="s">
        <v>7</v>
      </c>
      <c r="BH237" s="9">
        <v>420</v>
      </c>
      <c r="BI237" s="9" t="s">
        <v>7</v>
      </c>
      <c r="BJ237" s="11">
        <v>2750</v>
      </c>
      <c r="BK237" s="9" t="s">
        <v>7</v>
      </c>
      <c r="BL237" s="9">
        <v>10</v>
      </c>
      <c r="BM237" s="24" t="s">
        <v>12</v>
      </c>
      <c r="BN237" s="680">
        <v>42.443970273601728</v>
      </c>
      <c r="BO237" s="662">
        <f>INDEX('Калькулятор 24v'!$L$96:$BF$96,MATCH(BJ237,'Калькулятор 24v'!$L$70:$BF$70,0))</f>
        <v>20964.597825599994</v>
      </c>
      <c r="BP237" s="27">
        <v>145618.79693895276</v>
      </c>
      <c r="BQ237" s="27">
        <v>38964.089740487179</v>
      </c>
      <c r="BR237" s="20">
        <f t="shared" si="48"/>
        <v>184582.88667943992</v>
      </c>
      <c r="BS237" s="8" t="str">
        <f t="shared" si="44"/>
        <v>Wtherm</v>
      </c>
      <c r="BT237" s="9" t="s">
        <v>7</v>
      </c>
      <c r="BU237" s="25" t="s">
        <v>80</v>
      </c>
      <c r="BV237" s="9" t="s">
        <v>7</v>
      </c>
      <c r="BW237" s="9">
        <v>180</v>
      </c>
      <c r="BX237" s="9" t="s">
        <v>7</v>
      </c>
      <c r="BY237" s="9">
        <v>420</v>
      </c>
      <c r="BZ237" s="9" t="s">
        <v>7</v>
      </c>
      <c r="CA237" s="11">
        <v>2750</v>
      </c>
      <c r="CB237" s="9" t="s">
        <v>7</v>
      </c>
      <c r="CC237" s="9">
        <v>10</v>
      </c>
      <c r="CD237" s="24" t="s">
        <v>12</v>
      </c>
      <c r="CE237" s="680">
        <v>44.564241457601732</v>
      </c>
      <c r="CF237" s="662">
        <f>INDEX('Калькулятор 24v'!$L$108:$BF$108,MATCH(CA237,'Калькулятор 24v'!$L$70:$BF$70,0))</f>
        <v>24006.093883199996</v>
      </c>
      <c r="CG237" s="27">
        <v>148359.00045884011</v>
      </c>
      <c r="CH237" s="27">
        <v>38964.089740487179</v>
      </c>
      <c r="CI237" s="20">
        <f t="shared" si="49"/>
        <v>187323.09019932727</v>
      </c>
    </row>
    <row r="238" spans="2:87" ht="16.5" thickBot="1" x14ac:dyDescent="0.3">
      <c r="B238" s="855"/>
      <c r="C238" s="8" t="str">
        <f t="shared" si="40"/>
        <v>Wtherm</v>
      </c>
      <c r="D238" s="9" t="s">
        <v>7</v>
      </c>
      <c r="E238" s="25" t="s">
        <v>80</v>
      </c>
      <c r="F238" s="9" t="s">
        <v>7</v>
      </c>
      <c r="G238" s="9">
        <v>75</v>
      </c>
      <c r="H238" s="9" t="s">
        <v>7</v>
      </c>
      <c r="I238" s="9">
        <v>420</v>
      </c>
      <c r="J238" s="9" t="s">
        <v>7</v>
      </c>
      <c r="K238" s="11">
        <v>2800</v>
      </c>
      <c r="L238" s="9" t="s">
        <v>7</v>
      </c>
      <c r="M238" s="9">
        <v>5</v>
      </c>
      <c r="N238" s="23" t="s">
        <v>8</v>
      </c>
      <c r="O238" s="680">
        <v>32.383787899511738</v>
      </c>
      <c r="P238" s="662">
        <f>INDEX('Калькулятор 24v'!$L$78:$BF$78,MATCH(K238,'Калькулятор 24v'!$L$70:$BF$70,0))</f>
        <v>13150.191054000004</v>
      </c>
      <c r="Q238" s="27">
        <v>110687.96668147655</v>
      </c>
      <c r="R238" s="27">
        <v>39605.108554205137</v>
      </c>
      <c r="S238" s="20">
        <f t="shared" si="45"/>
        <v>150293.0752356817</v>
      </c>
      <c r="T238" s="8" t="str">
        <f t="shared" si="41"/>
        <v>Wtherm</v>
      </c>
      <c r="U238" s="9" t="s">
        <v>7</v>
      </c>
      <c r="V238" s="25" t="s">
        <v>80</v>
      </c>
      <c r="W238" s="9" t="s">
        <v>7</v>
      </c>
      <c r="X238" s="9">
        <v>90</v>
      </c>
      <c r="Y238" s="9" t="s">
        <v>7</v>
      </c>
      <c r="Z238" s="9">
        <v>420</v>
      </c>
      <c r="AA238" s="9" t="s">
        <v>7</v>
      </c>
      <c r="AB238" s="11">
        <v>2800</v>
      </c>
      <c r="AC238" s="9" t="s">
        <v>7</v>
      </c>
      <c r="AD238" s="9">
        <v>5</v>
      </c>
      <c r="AE238" s="23" t="s">
        <v>8</v>
      </c>
      <c r="AF238" s="680">
        <v>33.188403793511746</v>
      </c>
      <c r="AG238" s="662">
        <f>INDEX('Калькулятор 24v'!$L$84:$BF$84,MATCH(AB238,'Калькулятор 24v'!$L$70:$BF$70,0))</f>
        <v>13990.526550000002</v>
      </c>
      <c r="AH238" s="27">
        <v>111699.1702855468</v>
      </c>
      <c r="AI238" s="27">
        <v>39605.108554205137</v>
      </c>
      <c r="AJ238" s="20">
        <f t="shared" si="46"/>
        <v>151304.27883975193</v>
      </c>
      <c r="AK238" s="8" t="str">
        <f t="shared" si="42"/>
        <v>Wtherm</v>
      </c>
      <c r="AL238" s="9" t="s">
        <v>7</v>
      </c>
      <c r="AM238" s="25" t="s">
        <v>80</v>
      </c>
      <c r="AN238" s="9" t="s">
        <v>7</v>
      </c>
      <c r="AO238" s="9">
        <v>110</v>
      </c>
      <c r="AP238" s="9" t="s">
        <v>7</v>
      </c>
      <c r="AQ238" s="9">
        <v>420</v>
      </c>
      <c r="AR238" s="9" t="s">
        <v>7</v>
      </c>
      <c r="AS238" s="11">
        <v>2800</v>
      </c>
      <c r="AT238" s="9" t="s">
        <v>7</v>
      </c>
      <c r="AU238" s="9">
        <v>5</v>
      </c>
      <c r="AV238" s="23" t="s">
        <v>8</v>
      </c>
      <c r="AW238" s="680">
        <v>34.261224985511738</v>
      </c>
      <c r="AX238" s="662">
        <f>INDEX('Калькулятор 24v'!$L$90:$BF$90,MATCH(AS238,'Калькулятор 24v'!$L$70:$BF$70,0))</f>
        <v>16837.660178480081</v>
      </c>
      <c r="AY238" s="27">
        <v>113077.62925764048</v>
      </c>
      <c r="AZ238" s="27">
        <v>39605.108554205137</v>
      </c>
      <c r="BA238" s="20">
        <f t="shared" si="47"/>
        <v>152682.73781184561</v>
      </c>
      <c r="BB238" s="8" t="str">
        <f t="shared" si="43"/>
        <v>Wtherm</v>
      </c>
      <c r="BC238" s="9" t="s">
        <v>7</v>
      </c>
      <c r="BD238" s="25" t="s">
        <v>80</v>
      </c>
      <c r="BE238" s="9" t="s">
        <v>7</v>
      </c>
      <c r="BF238" s="9">
        <v>140</v>
      </c>
      <c r="BG238" s="9" t="s">
        <v>7</v>
      </c>
      <c r="BH238" s="9">
        <v>420</v>
      </c>
      <c r="BI238" s="9" t="s">
        <v>7</v>
      </c>
      <c r="BJ238" s="11">
        <v>2800</v>
      </c>
      <c r="BK238" s="9" t="s">
        <v>7</v>
      </c>
      <c r="BL238" s="9">
        <v>10</v>
      </c>
      <c r="BM238" s="24" t="s">
        <v>12</v>
      </c>
      <c r="BN238" s="680">
        <v>43.123507544489108</v>
      </c>
      <c r="BO238" s="662">
        <f>INDEX('Калькулятор 24v'!$L$96:$BF$96,MATCH(BJ238,'Калькулятор 24v'!$L$70:$BF$70,0))</f>
        <v>21401.360280299996</v>
      </c>
      <c r="BP238" s="27">
        <v>147606.53421041981</v>
      </c>
      <c r="BQ238" s="27">
        <v>39605.108554205137</v>
      </c>
      <c r="BR238" s="20">
        <f t="shared" si="48"/>
        <v>187211.64276462494</v>
      </c>
      <c r="BS238" s="8" t="str">
        <f t="shared" si="44"/>
        <v>Wtherm</v>
      </c>
      <c r="BT238" s="9" t="s">
        <v>7</v>
      </c>
      <c r="BU238" s="25" t="s">
        <v>80</v>
      </c>
      <c r="BV238" s="9" t="s">
        <v>7</v>
      </c>
      <c r="BW238" s="9">
        <v>180</v>
      </c>
      <c r="BX238" s="9" t="s">
        <v>7</v>
      </c>
      <c r="BY238" s="9">
        <v>420</v>
      </c>
      <c r="BZ238" s="9" t="s">
        <v>7</v>
      </c>
      <c r="CA238" s="11">
        <v>2800</v>
      </c>
      <c r="CB238" s="9" t="s">
        <v>7</v>
      </c>
      <c r="CC238" s="9">
        <v>10</v>
      </c>
      <c r="CD238" s="24" t="s">
        <v>12</v>
      </c>
      <c r="CE238" s="680">
        <v>45.269149928489107</v>
      </c>
      <c r="CF238" s="662">
        <f>INDEX('Калькулятор 24v'!$L$108:$BF$108,MATCH(CA238,'Калькулятор 24v'!$L$70:$BF$70,0))</f>
        <v>24506.220839100002</v>
      </c>
      <c r="CG238" s="27">
        <v>150378.54590460716</v>
      </c>
      <c r="CH238" s="27">
        <v>39605.108554205137</v>
      </c>
      <c r="CI238" s="20">
        <f t="shared" si="49"/>
        <v>189983.65445881229</v>
      </c>
    </row>
    <row r="239" spans="2:87" ht="16.5" thickBot="1" x14ac:dyDescent="0.3">
      <c r="B239" s="855"/>
      <c r="C239" s="8" t="str">
        <f t="shared" si="40"/>
        <v>Wtherm</v>
      </c>
      <c r="D239" s="9" t="s">
        <v>7</v>
      </c>
      <c r="E239" s="25" t="s">
        <v>80</v>
      </c>
      <c r="F239" s="9" t="s">
        <v>7</v>
      </c>
      <c r="G239" s="9">
        <v>75</v>
      </c>
      <c r="H239" s="9" t="s">
        <v>7</v>
      </c>
      <c r="I239" s="9">
        <v>420</v>
      </c>
      <c r="J239" s="9" t="s">
        <v>7</v>
      </c>
      <c r="K239" s="11">
        <v>2850</v>
      </c>
      <c r="L239" s="9" t="s">
        <v>7</v>
      </c>
      <c r="M239" s="9">
        <v>5</v>
      </c>
      <c r="N239" s="23" t="s">
        <v>8</v>
      </c>
      <c r="O239" s="680">
        <v>32.882421536460562</v>
      </c>
      <c r="P239" s="662">
        <f>INDEX('Калькулятор 24v'!$L$78:$BF$78,MATCH(K239,'Калькулятор 24v'!$L$70:$BF$70,0))</f>
        <v>13418.562300000003</v>
      </c>
      <c r="Q239" s="27">
        <v>112001.29207496424</v>
      </c>
      <c r="R239" s="27">
        <v>40246.12736792308</v>
      </c>
      <c r="S239" s="20">
        <f t="shared" si="45"/>
        <v>152247.4194428873</v>
      </c>
      <c r="T239" s="8" t="str">
        <f t="shared" si="41"/>
        <v>Wtherm</v>
      </c>
      <c r="U239" s="9" t="s">
        <v>7</v>
      </c>
      <c r="V239" s="25" t="s">
        <v>80</v>
      </c>
      <c r="W239" s="9" t="s">
        <v>7</v>
      </c>
      <c r="X239" s="9">
        <v>90</v>
      </c>
      <c r="Y239" s="9" t="s">
        <v>7</v>
      </c>
      <c r="Z239" s="9">
        <v>420</v>
      </c>
      <c r="AA239" s="9" t="s">
        <v>7</v>
      </c>
      <c r="AB239" s="11">
        <v>2850</v>
      </c>
      <c r="AC239" s="9" t="s">
        <v>7</v>
      </c>
      <c r="AD239" s="9">
        <v>5</v>
      </c>
      <c r="AE239" s="23" t="s">
        <v>8</v>
      </c>
      <c r="AF239" s="680">
        <v>33.696551630460561</v>
      </c>
      <c r="AG239" s="662">
        <f>INDEX('Калькулятор 24v'!$L$84:$BF$84,MATCH(AB239,'Калькулятор 24v'!$L$70:$BF$70,0))</f>
        <v>14276.047500000001</v>
      </c>
      <c r="AH239" s="27">
        <v>113024.42374439701</v>
      </c>
      <c r="AI239" s="27">
        <v>40246.12736792308</v>
      </c>
      <c r="AJ239" s="20">
        <f t="shared" si="46"/>
        <v>153270.5511123201</v>
      </c>
      <c r="AK239" s="8" t="str">
        <f t="shared" si="42"/>
        <v>Wtherm</v>
      </c>
      <c r="AL239" s="9" t="s">
        <v>7</v>
      </c>
      <c r="AM239" s="25" t="s">
        <v>80</v>
      </c>
      <c r="AN239" s="9" t="s">
        <v>7</v>
      </c>
      <c r="AO239" s="9">
        <v>110</v>
      </c>
      <c r="AP239" s="9" t="s">
        <v>7</v>
      </c>
      <c r="AQ239" s="9">
        <v>420</v>
      </c>
      <c r="AR239" s="9" t="s">
        <v>7</v>
      </c>
      <c r="AS239" s="11">
        <v>2850</v>
      </c>
      <c r="AT239" s="9" t="s">
        <v>7</v>
      </c>
      <c r="AU239" s="9">
        <v>5</v>
      </c>
      <c r="AV239" s="23" t="s">
        <v>8</v>
      </c>
      <c r="AW239" s="680">
        <v>34.782058422460551</v>
      </c>
      <c r="AX239" s="662">
        <f>INDEX('Калькулятор 24v'!$L$90:$BF$90,MATCH(AS239,'Калькулятор 24v'!$L$70:$BF$70,0))</f>
        <v>17181.285896408241</v>
      </c>
      <c r="AY239" s="27">
        <v>114418.78680364069</v>
      </c>
      <c r="AZ239" s="27">
        <v>40246.12736792308</v>
      </c>
      <c r="BA239" s="20">
        <f t="shared" si="47"/>
        <v>154664.91417156375</v>
      </c>
      <c r="BB239" s="8" t="str">
        <f t="shared" si="43"/>
        <v>Wtherm</v>
      </c>
      <c r="BC239" s="9" t="s">
        <v>7</v>
      </c>
      <c r="BD239" s="25" t="s">
        <v>80</v>
      </c>
      <c r="BE239" s="9" t="s">
        <v>7</v>
      </c>
      <c r="BF239" s="9">
        <v>140</v>
      </c>
      <c r="BG239" s="9" t="s">
        <v>7</v>
      </c>
      <c r="BH239" s="9">
        <v>420</v>
      </c>
      <c r="BI239" s="9" t="s">
        <v>7</v>
      </c>
      <c r="BJ239" s="11">
        <v>2850</v>
      </c>
      <c r="BK239" s="9" t="s">
        <v>7</v>
      </c>
      <c r="BL239" s="9">
        <v>10</v>
      </c>
      <c r="BM239" s="24" t="s">
        <v>12</v>
      </c>
      <c r="BN239" s="680">
        <v>43.803044815376502</v>
      </c>
      <c r="BO239" s="662">
        <f>INDEX('Калькулятор 24v'!$L$96:$BF$96,MATCH(BJ239,'Калькулятор 24v'!$L$70:$BF$70,0))</f>
        <v>21838.122734999994</v>
      </c>
      <c r="BP239" s="27">
        <v>149594.27148188686</v>
      </c>
      <c r="BQ239" s="27">
        <v>40246.12736792308</v>
      </c>
      <c r="BR239" s="20">
        <f t="shared" si="48"/>
        <v>189840.39884980995</v>
      </c>
      <c r="BS239" s="8" t="str">
        <f t="shared" si="44"/>
        <v>Wtherm</v>
      </c>
      <c r="BT239" s="9" t="s">
        <v>7</v>
      </c>
      <c r="BU239" s="25" t="s">
        <v>80</v>
      </c>
      <c r="BV239" s="9" t="s">
        <v>7</v>
      </c>
      <c r="BW239" s="9">
        <v>180</v>
      </c>
      <c r="BX239" s="9" t="s">
        <v>7</v>
      </c>
      <c r="BY239" s="9">
        <v>420</v>
      </c>
      <c r="BZ239" s="9" t="s">
        <v>7</v>
      </c>
      <c r="CA239" s="11">
        <v>2850</v>
      </c>
      <c r="CB239" s="9" t="s">
        <v>7</v>
      </c>
      <c r="CC239" s="9">
        <v>10</v>
      </c>
      <c r="CD239" s="24" t="s">
        <v>12</v>
      </c>
      <c r="CE239" s="680">
        <v>45.974058399376496</v>
      </c>
      <c r="CF239" s="662">
        <f>INDEX('Калькулятор 24v'!$L$108:$BF$108,MATCH(CA239,'Калькулятор 24v'!$L$70:$BF$70,0))</f>
        <v>25006.347794999998</v>
      </c>
      <c r="CG239" s="27">
        <v>152398.09135037422</v>
      </c>
      <c r="CH239" s="27">
        <v>40246.12736792308</v>
      </c>
      <c r="CI239" s="20">
        <f t="shared" si="49"/>
        <v>192644.21871829731</v>
      </c>
    </row>
    <row r="240" spans="2:87" ht="16.5" thickBot="1" x14ac:dyDescent="0.3">
      <c r="B240" s="855"/>
      <c r="C240" s="8" t="str">
        <f t="shared" si="40"/>
        <v>Wtherm</v>
      </c>
      <c r="D240" s="9" t="s">
        <v>7</v>
      </c>
      <c r="E240" s="25" t="s">
        <v>80</v>
      </c>
      <c r="F240" s="9" t="s">
        <v>7</v>
      </c>
      <c r="G240" s="9">
        <v>75</v>
      </c>
      <c r="H240" s="9" t="s">
        <v>7</v>
      </c>
      <c r="I240" s="9">
        <v>420</v>
      </c>
      <c r="J240" s="9" t="s">
        <v>7</v>
      </c>
      <c r="K240" s="11">
        <v>2900</v>
      </c>
      <c r="L240" s="9" t="s">
        <v>7</v>
      </c>
      <c r="M240" s="9">
        <v>5</v>
      </c>
      <c r="N240" s="23" t="s">
        <v>8</v>
      </c>
      <c r="O240" s="680">
        <v>33.412163173409375</v>
      </c>
      <c r="P240" s="662">
        <f>INDEX('Калькулятор 24v'!$L$78:$BF$78,MATCH(K240,'Калькулятор 24v'!$L$70:$BF$70,0))</f>
        <v>13686.933546000002</v>
      </c>
      <c r="Q240" s="27">
        <v>113314.61746845194</v>
      </c>
      <c r="R240" s="27">
        <v>41117.146181641037</v>
      </c>
      <c r="S240" s="20">
        <f t="shared" si="45"/>
        <v>154431.76365009297</v>
      </c>
      <c r="T240" s="8" t="str">
        <f t="shared" si="41"/>
        <v>Wtherm</v>
      </c>
      <c r="U240" s="9" t="s">
        <v>7</v>
      </c>
      <c r="V240" s="25" t="s">
        <v>80</v>
      </c>
      <c r="W240" s="9" t="s">
        <v>7</v>
      </c>
      <c r="X240" s="9">
        <v>90</v>
      </c>
      <c r="Y240" s="9" t="s">
        <v>7</v>
      </c>
      <c r="Z240" s="9">
        <v>420</v>
      </c>
      <c r="AA240" s="9" t="s">
        <v>7</v>
      </c>
      <c r="AB240" s="11">
        <v>2900</v>
      </c>
      <c r="AC240" s="9" t="s">
        <v>7</v>
      </c>
      <c r="AD240" s="9">
        <v>5</v>
      </c>
      <c r="AE240" s="23" t="s">
        <v>8</v>
      </c>
      <c r="AF240" s="680">
        <v>34.23580746740938</v>
      </c>
      <c r="AG240" s="662">
        <f>INDEX('Калькулятор 24v'!$L$84:$BF$84,MATCH(AB240,'Калькулятор 24v'!$L$70:$BF$70,0))</f>
        <v>14561.568450000001</v>
      </c>
      <c r="AH240" s="27">
        <v>114349.67720324718</v>
      </c>
      <c r="AI240" s="27">
        <v>41117.146181641037</v>
      </c>
      <c r="AJ240" s="20">
        <f t="shared" si="46"/>
        <v>155466.82338488821</v>
      </c>
      <c r="AK240" s="8" t="str">
        <f t="shared" si="42"/>
        <v>Wtherm</v>
      </c>
      <c r="AL240" s="9" t="s">
        <v>7</v>
      </c>
      <c r="AM240" s="25" t="s">
        <v>80</v>
      </c>
      <c r="AN240" s="9" t="s">
        <v>7</v>
      </c>
      <c r="AO240" s="9">
        <v>110</v>
      </c>
      <c r="AP240" s="9" t="s">
        <v>7</v>
      </c>
      <c r="AQ240" s="9">
        <v>420</v>
      </c>
      <c r="AR240" s="9" t="s">
        <v>7</v>
      </c>
      <c r="AS240" s="11">
        <v>2900</v>
      </c>
      <c r="AT240" s="9" t="s">
        <v>7</v>
      </c>
      <c r="AU240" s="9">
        <v>5</v>
      </c>
      <c r="AV240" s="23" t="s">
        <v>8</v>
      </c>
      <c r="AW240" s="680">
        <v>35.333999859409374</v>
      </c>
      <c r="AX240" s="662">
        <f>INDEX('Калькулятор 24v'!$L$90:$BF$90,MATCH(AS240,'Калькулятор 24v'!$L$70:$BF$70,0))</f>
        <v>17524.911614336404</v>
      </c>
      <c r="AY240" s="27">
        <v>115759.94434964086</v>
      </c>
      <c r="AZ240" s="27">
        <v>41117.146181641037</v>
      </c>
      <c r="BA240" s="20">
        <f t="shared" si="47"/>
        <v>156877.09053128189</v>
      </c>
      <c r="BB240" s="8" t="str">
        <f t="shared" si="43"/>
        <v>Wtherm</v>
      </c>
      <c r="BC240" s="9" t="s">
        <v>7</v>
      </c>
      <c r="BD240" s="25" t="s">
        <v>80</v>
      </c>
      <c r="BE240" s="9" t="s">
        <v>7</v>
      </c>
      <c r="BF240" s="9">
        <v>140</v>
      </c>
      <c r="BG240" s="9" t="s">
        <v>7</v>
      </c>
      <c r="BH240" s="9">
        <v>420</v>
      </c>
      <c r="BI240" s="9" t="s">
        <v>7</v>
      </c>
      <c r="BJ240" s="11">
        <v>2900</v>
      </c>
      <c r="BK240" s="9" t="s">
        <v>7</v>
      </c>
      <c r="BL240" s="9">
        <v>10</v>
      </c>
      <c r="BM240" s="24" t="s">
        <v>12</v>
      </c>
      <c r="BN240" s="680">
        <v>44.513690086263878</v>
      </c>
      <c r="BO240" s="662">
        <f>INDEX('Калькулятор 24v'!$L$96:$BF$96,MATCH(BJ240,'Калькулятор 24v'!$L$70:$BF$70,0))</f>
        <v>22274.885189699995</v>
      </c>
      <c r="BP240" s="27">
        <v>151582.0087533539</v>
      </c>
      <c r="BQ240" s="27">
        <v>41117.146181641037</v>
      </c>
      <c r="BR240" s="20">
        <f t="shared" si="48"/>
        <v>192699.15493499493</v>
      </c>
      <c r="BS240" s="8" t="str">
        <f t="shared" si="44"/>
        <v>Wtherm</v>
      </c>
      <c r="BT240" s="9" t="s">
        <v>7</v>
      </c>
      <c r="BU240" s="25" t="s">
        <v>80</v>
      </c>
      <c r="BV240" s="9" t="s">
        <v>7</v>
      </c>
      <c r="BW240" s="9">
        <v>180</v>
      </c>
      <c r="BX240" s="9" t="s">
        <v>7</v>
      </c>
      <c r="BY240" s="9">
        <v>420</v>
      </c>
      <c r="BZ240" s="9" t="s">
        <v>7</v>
      </c>
      <c r="CA240" s="11">
        <v>2900</v>
      </c>
      <c r="CB240" s="9" t="s">
        <v>7</v>
      </c>
      <c r="CC240" s="9">
        <v>10</v>
      </c>
      <c r="CD240" s="24" t="s">
        <v>12</v>
      </c>
      <c r="CE240" s="680">
        <v>46.710074870263881</v>
      </c>
      <c r="CF240" s="662">
        <f>INDEX('Калькулятор 24v'!$L$108:$BF$108,MATCH(CA240,'Калькулятор 24v'!$L$70:$BF$70,0))</f>
        <v>25506.474750900001</v>
      </c>
      <c r="CG240" s="27">
        <v>154417.63679614125</v>
      </c>
      <c r="CH240" s="27">
        <v>41117.146181641037</v>
      </c>
      <c r="CI240" s="20">
        <f t="shared" si="49"/>
        <v>195534.78297778228</v>
      </c>
    </row>
    <row r="241" spans="2:87" ht="16.5" thickBot="1" x14ac:dyDescent="0.3">
      <c r="B241" s="855"/>
      <c r="C241" s="8" t="str">
        <f t="shared" si="40"/>
        <v>Wtherm</v>
      </c>
      <c r="D241" s="9" t="s">
        <v>7</v>
      </c>
      <c r="E241" s="25" t="s">
        <v>80</v>
      </c>
      <c r="F241" s="9" t="s">
        <v>7</v>
      </c>
      <c r="G241" s="9">
        <v>75</v>
      </c>
      <c r="H241" s="9" t="s">
        <v>7</v>
      </c>
      <c r="I241" s="9">
        <v>420</v>
      </c>
      <c r="J241" s="9" t="s">
        <v>7</v>
      </c>
      <c r="K241" s="11">
        <v>2950</v>
      </c>
      <c r="L241" s="9" t="s">
        <v>7</v>
      </c>
      <c r="M241" s="9">
        <v>5</v>
      </c>
      <c r="N241" s="23" t="s">
        <v>8</v>
      </c>
      <c r="O241" s="680">
        <v>34.212796810358199</v>
      </c>
      <c r="P241" s="662">
        <f>INDEX('Калькулятор 24v'!$L$78:$BF$78,MATCH(K241,'Калькулятор 24v'!$L$70:$BF$70,0))</f>
        <v>13955.304792000004</v>
      </c>
      <c r="Q241" s="27">
        <v>114627.94286193962</v>
      </c>
      <c r="R241" s="27">
        <v>41758.16499535898</v>
      </c>
      <c r="S241" s="20">
        <f t="shared" si="45"/>
        <v>156386.1078572986</v>
      </c>
      <c r="T241" s="8" t="str">
        <f t="shared" si="41"/>
        <v>Wtherm</v>
      </c>
      <c r="U241" s="9" t="s">
        <v>7</v>
      </c>
      <c r="V241" s="25" t="s">
        <v>80</v>
      </c>
      <c r="W241" s="9" t="s">
        <v>7</v>
      </c>
      <c r="X241" s="9">
        <v>90</v>
      </c>
      <c r="Y241" s="9" t="s">
        <v>7</v>
      </c>
      <c r="Z241" s="9">
        <v>420</v>
      </c>
      <c r="AA241" s="9" t="s">
        <v>7</v>
      </c>
      <c r="AB241" s="11">
        <v>2950</v>
      </c>
      <c r="AC241" s="9" t="s">
        <v>7</v>
      </c>
      <c r="AD241" s="9">
        <v>5</v>
      </c>
      <c r="AE241" s="23" t="s">
        <v>8</v>
      </c>
      <c r="AF241" s="680">
        <v>35.045955304358202</v>
      </c>
      <c r="AG241" s="662">
        <f>INDEX('Калькулятор 24v'!$L$84:$BF$84,MATCH(AB241,'Калькулятор 24v'!$L$70:$BF$70,0))</f>
        <v>14847.089400000001</v>
      </c>
      <c r="AH241" s="27">
        <v>115674.93066209738</v>
      </c>
      <c r="AI241" s="27">
        <v>41758.16499535898</v>
      </c>
      <c r="AJ241" s="20">
        <f t="shared" si="46"/>
        <v>157433.09565745638</v>
      </c>
      <c r="AK241" s="8" t="str">
        <f t="shared" si="42"/>
        <v>Wtherm</v>
      </c>
      <c r="AL241" s="9" t="s">
        <v>7</v>
      </c>
      <c r="AM241" s="25" t="s">
        <v>80</v>
      </c>
      <c r="AN241" s="9" t="s">
        <v>7</v>
      </c>
      <c r="AO241" s="9">
        <v>110</v>
      </c>
      <c r="AP241" s="9" t="s">
        <v>7</v>
      </c>
      <c r="AQ241" s="9">
        <v>420</v>
      </c>
      <c r="AR241" s="9" t="s">
        <v>7</v>
      </c>
      <c r="AS241" s="11">
        <v>2950</v>
      </c>
      <c r="AT241" s="9" t="s">
        <v>7</v>
      </c>
      <c r="AU241" s="9">
        <v>5</v>
      </c>
      <c r="AV241" s="23" t="s">
        <v>8</v>
      </c>
      <c r="AW241" s="680">
        <v>36.156833296358201</v>
      </c>
      <c r="AX241" s="662">
        <f>INDEX('Калькулятор 24v'!$L$90:$BF$90,MATCH(AS241,'Калькулятор 24v'!$L$70:$BF$70,0))</f>
        <v>17868.537332264572</v>
      </c>
      <c r="AY241" s="27">
        <v>117101.10189564107</v>
      </c>
      <c r="AZ241" s="27">
        <v>41758.16499535898</v>
      </c>
      <c r="BA241" s="20">
        <f t="shared" si="47"/>
        <v>158859.26689100004</v>
      </c>
      <c r="BB241" s="8" t="str">
        <f t="shared" si="43"/>
        <v>Wtherm</v>
      </c>
      <c r="BC241" s="9" t="s">
        <v>7</v>
      </c>
      <c r="BD241" s="25" t="s">
        <v>80</v>
      </c>
      <c r="BE241" s="9" t="s">
        <v>7</v>
      </c>
      <c r="BF241" s="9">
        <v>140</v>
      </c>
      <c r="BG241" s="9" t="s">
        <v>7</v>
      </c>
      <c r="BH241" s="9">
        <v>420</v>
      </c>
      <c r="BI241" s="9" t="s">
        <v>7</v>
      </c>
      <c r="BJ241" s="11">
        <v>2950</v>
      </c>
      <c r="BK241" s="9" t="s">
        <v>7</v>
      </c>
      <c r="BL241" s="9">
        <v>10</v>
      </c>
      <c r="BM241" s="24" t="s">
        <v>12</v>
      </c>
      <c r="BN241" s="680">
        <v>45.495227357151265</v>
      </c>
      <c r="BO241" s="662">
        <f>INDEX('Калькулятор 24v'!$L$96:$BF$96,MATCH(BJ241,'Калькулятор 24v'!$L$70:$BF$70,0))</f>
        <v>22711.647644399996</v>
      </c>
      <c r="BP241" s="27">
        <v>153569.74602482092</v>
      </c>
      <c r="BQ241" s="27">
        <v>41758.16499535898</v>
      </c>
      <c r="BR241" s="20">
        <f t="shared" si="48"/>
        <v>195327.91102017992</v>
      </c>
      <c r="BS241" s="8" t="str">
        <f t="shared" si="44"/>
        <v>Wtherm</v>
      </c>
      <c r="BT241" s="9" t="s">
        <v>7</v>
      </c>
      <c r="BU241" s="25" t="s">
        <v>80</v>
      </c>
      <c r="BV241" s="9" t="s">
        <v>7</v>
      </c>
      <c r="BW241" s="9">
        <v>180</v>
      </c>
      <c r="BX241" s="9" t="s">
        <v>7</v>
      </c>
      <c r="BY241" s="9">
        <v>420</v>
      </c>
      <c r="BZ241" s="9" t="s">
        <v>7</v>
      </c>
      <c r="CA241" s="11">
        <v>2950</v>
      </c>
      <c r="CB241" s="9" t="s">
        <v>7</v>
      </c>
      <c r="CC241" s="9">
        <v>10</v>
      </c>
      <c r="CD241" s="24" t="s">
        <v>12</v>
      </c>
      <c r="CE241" s="680">
        <v>47.716983341151263</v>
      </c>
      <c r="CF241" s="662">
        <f>INDEX('Калькулятор 24v'!$L$108:$BF$108,MATCH(CA241,'Калькулятор 24v'!$L$70:$BF$70,0))</f>
        <v>26006.6017068</v>
      </c>
      <c r="CG241" s="27">
        <v>156437.1822419083</v>
      </c>
      <c r="CH241" s="27">
        <v>41758.16499535898</v>
      </c>
      <c r="CI241" s="20">
        <f t="shared" si="49"/>
        <v>198195.3472372673</v>
      </c>
    </row>
    <row r="242" spans="2:87" ht="16.5" thickBot="1" x14ac:dyDescent="0.3">
      <c r="B242" s="856"/>
      <c r="C242" s="8" t="str">
        <f t="shared" si="40"/>
        <v>Wtherm</v>
      </c>
      <c r="D242" s="9" t="s">
        <v>7</v>
      </c>
      <c r="E242" s="25" t="s">
        <v>80</v>
      </c>
      <c r="F242" s="9" t="s">
        <v>7</v>
      </c>
      <c r="G242" s="9">
        <v>75</v>
      </c>
      <c r="H242" s="9" t="s">
        <v>7</v>
      </c>
      <c r="I242" s="9">
        <v>420</v>
      </c>
      <c r="J242" s="9" t="s">
        <v>7</v>
      </c>
      <c r="K242" s="10">
        <v>3000</v>
      </c>
      <c r="L242" s="9" t="s">
        <v>7</v>
      </c>
      <c r="M242" s="9">
        <v>5</v>
      </c>
      <c r="N242" s="24" t="s">
        <v>8</v>
      </c>
      <c r="O242" s="681">
        <v>34.711430447307016</v>
      </c>
      <c r="P242" s="663">
        <f>INDEX('Калькулятор 24v'!$L$78:$BF$78,MATCH(K242,'Калькулятор 24v'!$L$70:$BF$70,0))</f>
        <v>14223.676038000003</v>
      </c>
      <c r="Q242" s="28">
        <v>115953.15419542728</v>
      </c>
      <c r="R242" s="28">
        <v>42399.183809076931</v>
      </c>
      <c r="S242" s="22">
        <f t="shared" si="45"/>
        <v>158352.33800450421</v>
      </c>
      <c r="T242" s="8" t="str">
        <f t="shared" si="41"/>
        <v>Wtherm</v>
      </c>
      <c r="U242" s="9" t="s">
        <v>7</v>
      </c>
      <c r="V242" s="25" t="s">
        <v>80</v>
      </c>
      <c r="W242" s="9" t="s">
        <v>7</v>
      </c>
      <c r="X242" s="9">
        <v>90</v>
      </c>
      <c r="Y242" s="9" t="s">
        <v>7</v>
      </c>
      <c r="Z242" s="9">
        <v>420</v>
      </c>
      <c r="AA242" s="9" t="s">
        <v>7</v>
      </c>
      <c r="AB242" s="10">
        <v>3000</v>
      </c>
      <c r="AC242" s="9" t="s">
        <v>7</v>
      </c>
      <c r="AD242" s="9">
        <v>5</v>
      </c>
      <c r="AE242" s="24" t="s">
        <v>8</v>
      </c>
      <c r="AF242" s="681">
        <v>35.554103141307017</v>
      </c>
      <c r="AG242" s="663">
        <f>INDEX('Калькулятор 24v'!$L$84:$BF$84,MATCH(AB242,'Калькулятор 24v'!$L$70:$BF$70,0))</f>
        <v>15132.610350000001</v>
      </c>
      <c r="AH242" s="28">
        <v>117012.43024094756</v>
      </c>
      <c r="AI242" s="28">
        <v>42399.183809076931</v>
      </c>
      <c r="AJ242" s="22">
        <f t="shared" si="46"/>
        <v>159411.61405002448</v>
      </c>
      <c r="AK242" s="8" t="str">
        <f t="shared" si="42"/>
        <v>Wtherm</v>
      </c>
      <c r="AL242" s="9" t="s">
        <v>7</v>
      </c>
      <c r="AM242" s="25" t="s">
        <v>80</v>
      </c>
      <c r="AN242" s="9" t="s">
        <v>7</v>
      </c>
      <c r="AO242" s="9">
        <v>110</v>
      </c>
      <c r="AP242" s="9" t="s">
        <v>7</v>
      </c>
      <c r="AQ242" s="9">
        <v>420</v>
      </c>
      <c r="AR242" s="9" t="s">
        <v>7</v>
      </c>
      <c r="AS242" s="10">
        <v>3000</v>
      </c>
      <c r="AT242" s="9" t="s">
        <v>7</v>
      </c>
      <c r="AU242" s="9">
        <v>5</v>
      </c>
      <c r="AV242" s="24" t="s">
        <v>8</v>
      </c>
      <c r="AW242" s="681">
        <v>36.677666733307014</v>
      </c>
      <c r="AX242" s="663">
        <f>INDEX('Калькулятор 24v'!$L$90:$BF$90,MATCH(AS242,'Калькулятор 24v'!$L$70:$BF$70,0))</f>
        <v>18212.163050192736</v>
      </c>
      <c r="AY242" s="28">
        <v>118454.98580164125</v>
      </c>
      <c r="AZ242" s="28">
        <v>42399.183809076931</v>
      </c>
      <c r="BA242" s="22">
        <f t="shared" si="47"/>
        <v>160854.16961071818</v>
      </c>
      <c r="BB242" s="8" t="str">
        <f t="shared" si="43"/>
        <v>Wtherm</v>
      </c>
      <c r="BC242" s="9" t="s">
        <v>7</v>
      </c>
      <c r="BD242" s="25" t="s">
        <v>80</v>
      </c>
      <c r="BE242" s="9" t="s">
        <v>7</v>
      </c>
      <c r="BF242" s="9">
        <v>140</v>
      </c>
      <c r="BG242" s="9" t="s">
        <v>7</v>
      </c>
      <c r="BH242" s="9">
        <v>420</v>
      </c>
      <c r="BI242" s="9" t="s">
        <v>7</v>
      </c>
      <c r="BJ242" s="10">
        <v>3000</v>
      </c>
      <c r="BK242" s="9" t="s">
        <v>7</v>
      </c>
      <c r="BL242" s="9">
        <v>10</v>
      </c>
      <c r="BM242" s="24" t="s">
        <v>12</v>
      </c>
      <c r="BN242" s="681">
        <v>46.174764628038652</v>
      </c>
      <c r="BO242" s="663">
        <f>INDEX('Калькулятор 24v'!$L$96:$BF$96,MATCH(BJ242,'Калькулятор 24v'!$L$70:$BF$70,0))</f>
        <v>23148.410099099994</v>
      </c>
      <c r="BP242" s="28">
        <v>155570.93001628795</v>
      </c>
      <c r="BQ242" s="28">
        <v>42399.183809076931</v>
      </c>
      <c r="BR242" s="22">
        <f t="shared" si="48"/>
        <v>197970.11382536488</v>
      </c>
      <c r="BS242" s="8" t="str">
        <f t="shared" si="44"/>
        <v>Wtherm</v>
      </c>
      <c r="BT242" s="9" t="s">
        <v>7</v>
      </c>
      <c r="BU242" s="25" t="s">
        <v>80</v>
      </c>
      <c r="BV242" s="9" t="s">
        <v>7</v>
      </c>
      <c r="BW242" s="9">
        <v>180</v>
      </c>
      <c r="BX242" s="9" t="s">
        <v>7</v>
      </c>
      <c r="BY242" s="9">
        <v>420</v>
      </c>
      <c r="BZ242" s="9" t="s">
        <v>7</v>
      </c>
      <c r="CA242" s="10">
        <v>3000</v>
      </c>
      <c r="CB242" s="9" t="s">
        <v>7</v>
      </c>
      <c r="CC242" s="9">
        <v>10</v>
      </c>
      <c r="CD242" s="24" t="s">
        <v>12</v>
      </c>
      <c r="CE242" s="681">
        <v>48.421891812038645</v>
      </c>
      <c r="CF242" s="663">
        <f>INDEX('Калькулятор 24v'!$L$108:$BF$108,MATCH(CA242,'Калькулятор 24v'!$L$70:$BF$70,0))</f>
        <v>26506.728662699999</v>
      </c>
      <c r="CG242" s="28">
        <v>158471.13488767532</v>
      </c>
      <c r="CH242" s="28">
        <v>42399.183809076931</v>
      </c>
      <c r="CI242" s="22">
        <f t="shared" si="49"/>
        <v>200870.31869675225</v>
      </c>
    </row>
  </sheetData>
  <mergeCells count="35">
    <mergeCell ref="C2:N3"/>
    <mergeCell ref="T2:AE3"/>
    <mergeCell ref="AK2:AV3"/>
    <mergeCell ref="BB2:BM3"/>
    <mergeCell ref="BS2:CD3"/>
    <mergeCell ref="BR2:BR3"/>
    <mergeCell ref="Q2:Q3"/>
    <mergeCell ref="R2:R3"/>
    <mergeCell ref="O2:O3"/>
    <mergeCell ref="P2:P3"/>
    <mergeCell ref="S2:S3"/>
    <mergeCell ref="AH2:AH3"/>
    <mergeCell ref="AI2:AI3"/>
    <mergeCell ref="AF2:AF3"/>
    <mergeCell ref="AG2:AG3"/>
    <mergeCell ref="AJ2:AJ3"/>
    <mergeCell ref="CI2:CI3"/>
    <mergeCell ref="AW2:AW3"/>
    <mergeCell ref="AX2:AX3"/>
    <mergeCell ref="BN2:BN3"/>
    <mergeCell ref="BO2:BO3"/>
    <mergeCell ref="AY2:AY3"/>
    <mergeCell ref="CG2:CG3"/>
    <mergeCell ref="CH2:CH3"/>
    <mergeCell ref="CE2:CE3"/>
    <mergeCell ref="CF2:CF3"/>
    <mergeCell ref="BQ2:BQ3"/>
    <mergeCell ref="BP2:BP3"/>
    <mergeCell ref="AZ2:AZ3"/>
    <mergeCell ref="BA2:BA3"/>
    <mergeCell ref="B4:B50"/>
    <mergeCell ref="B52:B98"/>
    <mergeCell ref="B100:B146"/>
    <mergeCell ref="B148:B194"/>
    <mergeCell ref="B196:B24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2:P40"/>
  <sheetViews>
    <sheetView workbookViewId="0"/>
  </sheetViews>
  <sheetFormatPr defaultRowHeight="15" x14ac:dyDescent="0.25"/>
  <cols>
    <col min="3" max="4" width="20" customWidth="1"/>
    <col min="5" max="5" width="31.5703125" customWidth="1"/>
    <col min="6" max="9" width="11.140625" bestFit="1" customWidth="1"/>
  </cols>
  <sheetData>
    <row r="2" spans="3:16" ht="15.75" thickBot="1" x14ac:dyDescent="0.3"/>
    <row r="3" spans="3:16" ht="15.75" thickBot="1" x14ac:dyDescent="0.3">
      <c r="C3" s="857" t="s">
        <v>101</v>
      </c>
      <c r="D3" s="858"/>
      <c r="E3" s="859"/>
      <c r="H3" s="862" t="s">
        <v>32</v>
      </c>
      <c r="I3" s="863"/>
      <c r="J3" s="863"/>
      <c r="K3" s="863"/>
      <c r="L3" s="863"/>
      <c r="M3" s="863"/>
      <c r="N3" s="863"/>
      <c r="O3" s="863"/>
      <c r="P3" s="864"/>
    </row>
    <row r="4" spans="3:16" ht="29.25" customHeight="1" x14ac:dyDescent="0.25">
      <c r="C4" s="32" t="s">
        <v>22</v>
      </c>
      <c r="D4" s="60" t="s">
        <v>103</v>
      </c>
      <c r="E4" s="33" t="s">
        <v>75</v>
      </c>
      <c r="H4" s="13"/>
      <c r="I4" s="13"/>
      <c r="J4" s="13"/>
      <c r="K4" s="13"/>
      <c r="L4" s="13"/>
      <c r="M4" s="13"/>
      <c r="N4" s="13"/>
      <c r="O4" s="13"/>
      <c r="P4" s="13"/>
    </row>
    <row r="5" spans="3:16" x14ac:dyDescent="0.25">
      <c r="C5" s="29" t="s">
        <v>30</v>
      </c>
      <c r="D5" s="31">
        <v>0</v>
      </c>
      <c r="E5" s="34" t="s">
        <v>31</v>
      </c>
      <c r="H5" s="13"/>
      <c r="I5" s="13"/>
      <c r="J5" s="13"/>
      <c r="K5" s="13"/>
      <c r="L5" s="13"/>
      <c r="M5" s="13"/>
      <c r="N5" s="13"/>
      <c r="O5" s="13"/>
      <c r="P5" s="13"/>
    </row>
    <row r="6" spans="3:16" x14ac:dyDescent="0.25">
      <c r="C6" s="29" t="s">
        <v>23</v>
      </c>
      <c r="D6" s="31">
        <v>0.05</v>
      </c>
      <c r="E6" s="34" t="s">
        <v>21</v>
      </c>
      <c r="H6" s="13"/>
      <c r="I6" s="13"/>
      <c r="J6" s="13"/>
      <c r="K6" s="13"/>
      <c r="L6" s="13"/>
      <c r="M6" s="13"/>
      <c r="N6" s="13"/>
      <c r="O6" s="13"/>
      <c r="P6" s="13"/>
    </row>
    <row r="7" spans="3:16" x14ac:dyDescent="0.25">
      <c r="C7" s="29" t="s">
        <v>20</v>
      </c>
      <c r="D7" s="31">
        <v>0.1</v>
      </c>
      <c r="E7" s="34" t="s">
        <v>21</v>
      </c>
      <c r="H7" s="13"/>
      <c r="I7" s="13"/>
      <c r="J7" s="13"/>
      <c r="K7" s="13"/>
      <c r="L7" s="13"/>
      <c r="M7" s="13"/>
      <c r="N7" s="13"/>
      <c r="O7" s="13"/>
      <c r="P7" s="13"/>
    </row>
    <row r="8" spans="3:16" x14ac:dyDescent="0.25">
      <c r="C8" s="29" t="s">
        <v>21</v>
      </c>
      <c r="D8" s="31">
        <v>0.35</v>
      </c>
      <c r="E8" s="34" t="s">
        <v>21</v>
      </c>
      <c r="H8" s="13"/>
      <c r="I8" s="13"/>
      <c r="J8" s="13"/>
      <c r="K8" s="13"/>
      <c r="L8" s="13"/>
      <c r="M8" s="13"/>
      <c r="N8" s="13"/>
      <c r="O8" s="13"/>
      <c r="P8" s="13"/>
    </row>
    <row r="9" spans="3:16" ht="15.75" thickBot="1" x14ac:dyDescent="0.3">
      <c r="C9" s="30" t="s">
        <v>74</v>
      </c>
      <c r="D9" s="35">
        <v>0.4</v>
      </c>
      <c r="E9" s="36" t="s">
        <v>21</v>
      </c>
      <c r="H9" s="13"/>
      <c r="I9" s="13"/>
      <c r="J9" s="13"/>
      <c r="K9" s="13"/>
      <c r="L9" s="13"/>
      <c r="M9" s="13"/>
      <c r="N9" s="13"/>
      <c r="O9" s="13"/>
      <c r="P9" s="13"/>
    </row>
    <row r="10" spans="3:16" x14ac:dyDescent="0.25">
      <c r="H10" s="13"/>
      <c r="I10" s="13"/>
      <c r="J10" s="13"/>
      <c r="K10" s="13"/>
      <c r="L10" s="13"/>
      <c r="M10" s="13"/>
      <c r="N10" s="13"/>
      <c r="O10" s="13"/>
      <c r="P10" s="13"/>
    </row>
    <row r="11" spans="3:16" x14ac:dyDescent="0.25">
      <c r="C11" s="860" t="s">
        <v>73</v>
      </c>
      <c r="D11" s="861"/>
      <c r="E11" s="861"/>
      <c r="H11" s="13"/>
      <c r="I11" s="13"/>
      <c r="J11" s="13"/>
      <c r="K11" s="13"/>
      <c r="L11" s="13"/>
      <c r="M11" s="13"/>
      <c r="N11" s="13"/>
      <c r="O11" s="13"/>
      <c r="P11" s="13"/>
    </row>
    <row r="12" spans="3:16" x14ac:dyDescent="0.25">
      <c r="C12" s="861"/>
      <c r="D12" s="861"/>
      <c r="E12" s="861"/>
      <c r="H12" s="13"/>
      <c r="I12" s="13"/>
      <c r="J12" s="13"/>
      <c r="K12" s="13"/>
      <c r="L12" s="13"/>
      <c r="M12" s="13"/>
      <c r="N12" s="13"/>
      <c r="O12" s="13"/>
      <c r="P12" s="13"/>
    </row>
    <row r="13" spans="3:16" x14ac:dyDescent="0.25">
      <c r="H13" s="13"/>
      <c r="I13" s="13"/>
      <c r="J13" s="13"/>
      <c r="K13" s="13"/>
      <c r="L13" s="13"/>
      <c r="M13" s="13"/>
      <c r="N13" s="13"/>
      <c r="O13" s="13"/>
      <c r="P13" s="13"/>
    </row>
    <row r="14" spans="3:16" x14ac:dyDescent="0.25">
      <c r="H14" s="13"/>
      <c r="I14" s="13"/>
      <c r="J14" s="13"/>
      <c r="K14" s="13"/>
      <c r="L14" s="13"/>
      <c r="M14" s="13"/>
      <c r="N14" s="13"/>
      <c r="O14" s="13"/>
      <c r="P14" s="13"/>
    </row>
    <row r="15" spans="3:16" x14ac:dyDescent="0.25">
      <c r="H15" s="13"/>
      <c r="I15" s="13"/>
      <c r="J15" s="13"/>
      <c r="K15" s="13"/>
      <c r="L15" s="13"/>
      <c r="M15" s="13"/>
      <c r="N15" s="13"/>
      <c r="O15" s="13"/>
      <c r="P15" s="13"/>
    </row>
    <row r="16" spans="3:16" x14ac:dyDescent="0.25">
      <c r="H16" s="13"/>
      <c r="I16" s="13"/>
      <c r="J16" s="13"/>
      <c r="K16" s="13"/>
      <c r="L16" s="13"/>
      <c r="M16" s="13"/>
      <c r="N16" s="13"/>
      <c r="O16" s="13"/>
      <c r="P16" s="13"/>
    </row>
    <row r="17" spans="3:16" x14ac:dyDescent="0.25">
      <c r="H17" s="13"/>
      <c r="I17" s="13"/>
      <c r="J17" s="13"/>
      <c r="K17" s="13"/>
      <c r="L17" s="13"/>
      <c r="M17" s="13"/>
      <c r="N17" s="13"/>
      <c r="O17" s="13"/>
      <c r="P17" s="13"/>
    </row>
    <row r="18" spans="3:16" x14ac:dyDescent="0.25">
      <c r="H18" s="13"/>
      <c r="I18" s="13"/>
      <c r="J18" s="13"/>
      <c r="K18" s="13"/>
      <c r="L18" s="13"/>
      <c r="M18" s="13"/>
      <c r="N18" s="13"/>
      <c r="O18" s="13"/>
      <c r="P18" s="13"/>
    </row>
    <row r="19" spans="3:16" x14ac:dyDescent="0.25">
      <c r="H19" s="13"/>
      <c r="I19" s="13"/>
      <c r="J19" s="13"/>
      <c r="K19" s="13"/>
      <c r="L19" s="13"/>
      <c r="M19" s="13"/>
      <c r="N19" s="13"/>
      <c r="O19" s="13"/>
      <c r="P19" s="13"/>
    </row>
    <row r="20" spans="3:16" x14ac:dyDescent="0.25">
      <c r="H20" s="13"/>
      <c r="I20" s="13"/>
      <c r="J20" s="13"/>
      <c r="K20" s="13"/>
      <c r="L20" s="13"/>
      <c r="M20" s="13"/>
      <c r="N20" s="13"/>
      <c r="O20" s="13"/>
      <c r="P20" s="13"/>
    </row>
    <row r="21" spans="3:16" x14ac:dyDescent="0.25">
      <c r="H21" s="13"/>
      <c r="I21" s="13"/>
      <c r="J21" s="13"/>
      <c r="K21" s="13"/>
      <c r="L21" s="13"/>
      <c r="M21" s="13"/>
      <c r="N21" s="13"/>
      <c r="O21" s="13"/>
      <c r="P21" s="13"/>
    </row>
    <row r="22" spans="3:16" x14ac:dyDescent="0.25">
      <c r="H22" s="13"/>
      <c r="I22" s="13"/>
      <c r="J22" s="13"/>
      <c r="K22" s="13"/>
      <c r="L22" s="13"/>
      <c r="M22" s="13"/>
      <c r="N22" s="13"/>
      <c r="O22" s="13"/>
      <c r="P22" s="13"/>
    </row>
    <row r="23" spans="3:16" x14ac:dyDescent="0.25">
      <c r="H23" s="13"/>
      <c r="I23" s="13"/>
      <c r="J23" s="13"/>
      <c r="K23" s="13"/>
      <c r="L23" s="13"/>
      <c r="M23" s="13"/>
      <c r="N23" s="13"/>
      <c r="O23" s="13"/>
      <c r="P23" s="13"/>
    </row>
    <row r="24" spans="3:16" x14ac:dyDescent="0.25">
      <c r="H24" s="13"/>
      <c r="I24" s="13"/>
      <c r="J24" s="13"/>
      <c r="K24" s="13"/>
      <c r="L24" s="13"/>
      <c r="M24" s="13"/>
      <c r="N24" s="13"/>
      <c r="O24" s="13"/>
      <c r="P24" s="13"/>
    </row>
    <row r="26" spans="3:16" ht="15.75" thickBot="1" x14ac:dyDescent="0.3"/>
    <row r="27" spans="3:16" ht="16.5" thickBot="1" x14ac:dyDescent="0.3">
      <c r="C27" s="865" t="s">
        <v>106</v>
      </c>
      <c r="D27" s="866"/>
    </row>
    <row r="28" spans="3:16" ht="15.75" customHeight="1" x14ac:dyDescent="0.25">
      <c r="C28" s="867" t="s">
        <v>107</v>
      </c>
      <c r="D28" s="867"/>
    </row>
    <row r="29" spans="3:16" x14ac:dyDescent="0.25">
      <c r="C29" s="868"/>
      <c r="D29" s="868"/>
    </row>
    <row r="30" spans="3:16" x14ac:dyDescent="0.25">
      <c r="C30" s="868"/>
      <c r="D30" s="868"/>
    </row>
    <row r="31" spans="3:16" x14ac:dyDescent="0.25">
      <c r="C31" s="832"/>
      <c r="D31" s="832"/>
      <c r="E31" s="832"/>
    </row>
    <row r="32" spans="3:16" x14ac:dyDescent="0.25">
      <c r="C32" s="832"/>
      <c r="D32" s="832"/>
      <c r="E32" s="832"/>
    </row>
    <row r="33" spans="3:5" x14ac:dyDescent="0.25">
      <c r="C33" s="832"/>
      <c r="D33" s="832"/>
      <c r="E33" s="832"/>
    </row>
    <row r="34" spans="3:5" x14ac:dyDescent="0.25">
      <c r="C34" s="832"/>
      <c r="D34" s="832"/>
      <c r="E34" s="832"/>
    </row>
    <row r="35" spans="3:5" x14ac:dyDescent="0.25">
      <c r="C35" s="832"/>
      <c r="D35" s="832"/>
      <c r="E35" s="832"/>
    </row>
    <row r="36" spans="3:5" x14ac:dyDescent="0.25">
      <c r="C36" s="832"/>
      <c r="D36" s="832"/>
      <c r="E36" s="832"/>
    </row>
    <row r="37" spans="3:5" x14ac:dyDescent="0.25">
      <c r="C37" s="832"/>
      <c r="D37" s="832"/>
      <c r="E37" s="832"/>
    </row>
    <row r="38" spans="3:5" x14ac:dyDescent="0.25">
      <c r="C38" s="832"/>
      <c r="D38" s="832"/>
      <c r="E38" s="832"/>
    </row>
    <row r="39" spans="3:5" x14ac:dyDescent="0.25">
      <c r="C39" s="832"/>
      <c r="D39" s="832"/>
      <c r="E39" s="832"/>
    </row>
    <row r="40" spans="3:5" x14ac:dyDescent="0.25">
      <c r="C40" s="832"/>
      <c r="D40" s="832"/>
      <c r="E40" s="832"/>
    </row>
  </sheetData>
  <mergeCells count="6">
    <mergeCell ref="C31:E40"/>
    <mergeCell ref="C3:E3"/>
    <mergeCell ref="C11:E12"/>
    <mergeCell ref="H3:P3"/>
    <mergeCell ref="C27:D27"/>
    <mergeCell ref="C28:D30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161F4-7737-4673-B7DA-D5B0D1DCC6A9}">
  <sheetPr>
    <tabColor rgb="FFFF5050"/>
  </sheetPr>
  <dimension ref="A1:S63"/>
  <sheetViews>
    <sheetView workbookViewId="0">
      <selection activeCell="P19" sqref="P19"/>
    </sheetView>
  </sheetViews>
  <sheetFormatPr defaultRowHeight="15" x14ac:dyDescent="0.25"/>
  <cols>
    <col min="1" max="5" width="20" customWidth="1"/>
    <col min="6" max="6" width="14.5703125" customWidth="1"/>
  </cols>
  <sheetData>
    <row r="1" spans="1:19" ht="15.75" thickBo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x14ac:dyDescent="0.25">
      <c r="A2" s="13"/>
      <c r="B2" s="13"/>
      <c r="C2" s="872" t="s">
        <v>111</v>
      </c>
      <c r="D2" s="873"/>
      <c r="E2" s="874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ht="15.75" thickBot="1" x14ac:dyDescent="0.3">
      <c r="A3" s="13"/>
      <c r="B3" s="13"/>
      <c r="C3" s="875"/>
      <c r="D3" s="876"/>
      <c r="E3" s="877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19" x14ac:dyDescent="0.25">
      <c r="A4" s="13"/>
      <c r="B4" s="13"/>
      <c r="C4" s="13"/>
      <c r="D4" s="13"/>
      <c r="E4" s="13"/>
      <c r="F4" s="878" t="s">
        <v>71</v>
      </c>
      <c r="G4" s="880" t="s">
        <v>112</v>
      </c>
      <c r="H4" s="881"/>
      <c r="I4" s="881"/>
      <c r="J4" s="881"/>
      <c r="K4" s="881"/>
      <c r="L4" s="882"/>
      <c r="M4" s="72"/>
      <c r="N4" s="13"/>
      <c r="O4" s="13"/>
      <c r="P4" s="13"/>
      <c r="Q4" s="13"/>
      <c r="R4" s="13"/>
      <c r="S4" s="13"/>
    </row>
    <row r="5" spans="1:19" ht="15.75" thickBot="1" x14ac:dyDescent="0.3">
      <c r="A5" s="13"/>
      <c r="B5" s="13"/>
      <c r="C5" s="13"/>
      <c r="D5" s="13"/>
      <c r="E5" s="13"/>
      <c r="F5" s="879"/>
      <c r="G5" s="69">
        <v>180</v>
      </c>
      <c r="H5" s="70">
        <v>240</v>
      </c>
      <c r="I5" s="70">
        <v>290</v>
      </c>
      <c r="J5" s="70">
        <v>340</v>
      </c>
      <c r="K5" s="70">
        <v>380</v>
      </c>
      <c r="L5" s="71">
        <v>420</v>
      </c>
      <c r="M5" s="13"/>
      <c r="N5" s="13"/>
      <c r="O5" s="13"/>
      <c r="P5" s="13"/>
      <c r="Q5" s="13"/>
      <c r="R5" s="13"/>
      <c r="S5" s="13"/>
    </row>
    <row r="6" spans="1:19" ht="15.75" thickBot="1" x14ac:dyDescent="0.3">
      <c r="A6" s="13"/>
      <c r="B6" s="13"/>
      <c r="C6" s="13"/>
      <c r="D6" s="13"/>
      <c r="E6" s="13"/>
      <c r="F6" s="73"/>
      <c r="G6" s="869" t="s">
        <v>113</v>
      </c>
      <c r="H6" s="870"/>
      <c r="I6" s="870"/>
      <c r="J6" s="870"/>
      <c r="K6" s="870"/>
      <c r="L6" s="871"/>
      <c r="M6" s="13"/>
      <c r="N6" s="13"/>
      <c r="O6" s="13"/>
      <c r="P6" s="13"/>
      <c r="Q6" s="13"/>
      <c r="R6" s="13"/>
      <c r="S6" s="13"/>
    </row>
    <row r="7" spans="1:19" x14ac:dyDescent="0.25">
      <c r="A7" s="13"/>
      <c r="B7" s="13"/>
      <c r="C7" s="13"/>
      <c r="D7" s="13"/>
      <c r="E7" s="13"/>
      <c r="F7" s="63">
        <v>600</v>
      </c>
      <c r="G7" s="17">
        <v>1833.6134673639999</v>
      </c>
      <c r="H7" s="17">
        <v>2608.1881018297499</v>
      </c>
      <c r="I7" s="17">
        <v>3681.5661605337505</v>
      </c>
      <c r="J7" s="17">
        <v>4623.9441437669984</v>
      </c>
      <c r="K7" s="17">
        <v>5527.8261443177498</v>
      </c>
      <c r="L7" s="64">
        <v>6514.2278774484994</v>
      </c>
      <c r="M7" s="13"/>
      <c r="N7" s="13"/>
      <c r="O7" s="13"/>
      <c r="P7" s="13"/>
      <c r="Q7" s="13"/>
      <c r="R7" s="13"/>
      <c r="S7" s="13"/>
    </row>
    <row r="8" spans="1:19" x14ac:dyDescent="0.25">
      <c r="A8" s="13"/>
      <c r="B8" s="13"/>
      <c r="C8" s="13"/>
      <c r="D8" s="13"/>
      <c r="E8" s="13"/>
      <c r="F8" s="65">
        <v>650</v>
      </c>
      <c r="G8" s="19">
        <v>1964.3261583364374</v>
      </c>
      <c r="H8" s="19">
        <v>2777.3559632784372</v>
      </c>
      <c r="I8" s="19">
        <v>3882.7799973793121</v>
      </c>
      <c r="J8" s="19">
        <v>4857.2039560094363</v>
      </c>
      <c r="K8" s="19">
        <v>5786.7227368776867</v>
      </c>
      <c r="L8" s="66">
        <v>6798.761250325937</v>
      </c>
      <c r="M8" s="13"/>
      <c r="N8" s="13"/>
      <c r="O8" s="13"/>
      <c r="P8" s="13"/>
      <c r="Q8" s="13"/>
      <c r="R8" s="13"/>
      <c r="S8" s="13"/>
    </row>
    <row r="9" spans="1:19" x14ac:dyDescent="0.25">
      <c r="A9" s="13"/>
      <c r="B9" s="13"/>
      <c r="C9" s="13"/>
      <c r="D9" s="13"/>
      <c r="E9" s="13"/>
      <c r="F9" s="65">
        <v>700</v>
      </c>
      <c r="G9" s="19">
        <v>2248.3594301273747</v>
      </c>
      <c r="H9" s="19">
        <v>3263.8701584734995</v>
      </c>
      <c r="I9" s="19">
        <v>4751.9778937357496</v>
      </c>
      <c r="J9" s="19">
        <v>6043.5855157918741</v>
      </c>
      <c r="K9" s="19">
        <v>7301.8410343829983</v>
      </c>
      <c r="L9" s="66">
        <v>8683.8761518441243</v>
      </c>
      <c r="M9" s="13"/>
      <c r="N9" s="13"/>
      <c r="O9" s="13"/>
      <c r="P9" s="13"/>
      <c r="Q9" s="13"/>
      <c r="R9" s="13"/>
      <c r="S9" s="13"/>
    </row>
    <row r="10" spans="1:19" x14ac:dyDescent="0.25">
      <c r="A10" s="13"/>
      <c r="B10" s="13"/>
      <c r="C10" s="13"/>
      <c r="D10" s="13"/>
      <c r="E10" s="13"/>
      <c r="F10" s="65">
        <v>750</v>
      </c>
      <c r="G10" s="19">
        <v>2380.5571205977494</v>
      </c>
      <c r="H10" s="19">
        <v>3435.0565521738749</v>
      </c>
      <c r="I10" s="19">
        <v>4955.6548734611251</v>
      </c>
      <c r="J10" s="19">
        <v>6279.7530815422497</v>
      </c>
      <c r="K10" s="19">
        <v>7564.0010689533738</v>
      </c>
      <c r="L10" s="66">
        <v>8972.0286552345005</v>
      </c>
      <c r="M10" s="13"/>
      <c r="N10" s="13"/>
      <c r="O10" s="13"/>
      <c r="P10" s="13"/>
      <c r="Q10" s="13"/>
      <c r="R10" s="13"/>
      <c r="S10" s="13"/>
    </row>
    <row r="11" spans="1:19" x14ac:dyDescent="0.25">
      <c r="A11" s="13"/>
      <c r="B11" s="13"/>
      <c r="C11" s="13"/>
      <c r="D11" s="13"/>
      <c r="E11" s="13"/>
      <c r="F11" s="65">
        <v>800</v>
      </c>
      <c r="G11" s="19">
        <v>2512.7548110681246</v>
      </c>
      <c r="H11" s="19">
        <v>3606.2429458742495</v>
      </c>
      <c r="I11" s="19">
        <v>5159.3318531864998</v>
      </c>
      <c r="J11" s="19">
        <v>6515.9206472926244</v>
      </c>
      <c r="K11" s="19">
        <v>7826.1611035237511</v>
      </c>
      <c r="L11" s="66">
        <v>9260.181158624875</v>
      </c>
      <c r="M11" s="13"/>
      <c r="N11" s="13"/>
      <c r="O11" s="13"/>
      <c r="P11" s="13"/>
      <c r="Q11" s="13"/>
      <c r="R11" s="13"/>
      <c r="S11" s="13"/>
    </row>
    <row r="12" spans="1:19" x14ac:dyDescent="0.25">
      <c r="A12" s="13"/>
      <c r="B12" s="13"/>
      <c r="C12" s="13"/>
      <c r="D12" s="13"/>
      <c r="E12" s="13"/>
      <c r="F12" s="65">
        <v>850</v>
      </c>
      <c r="G12" s="19">
        <v>2644.9525015384997</v>
      </c>
      <c r="H12" s="19">
        <v>3777.4293395746249</v>
      </c>
      <c r="I12" s="19">
        <v>5363.0088329118753</v>
      </c>
      <c r="J12" s="19">
        <v>6752.0882130430009</v>
      </c>
      <c r="K12" s="19">
        <v>8088.321138094122</v>
      </c>
      <c r="L12" s="66">
        <v>9548.3336620152477</v>
      </c>
      <c r="M12" s="13"/>
      <c r="N12" s="13"/>
      <c r="O12" s="13"/>
      <c r="P12" s="13"/>
      <c r="Q12" s="13"/>
      <c r="R12" s="13"/>
      <c r="S12" s="13"/>
    </row>
    <row r="13" spans="1:19" x14ac:dyDescent="0.25">
      <c r="A13" s="13"/>
      <c r="B13" s="13"/>
      <c r="C13" s="13"/>
      <c r="D13" s="13"/>
      <c r="E13" s="13"/>
      <c r="F13" s="65">
        <v>900</v>
      </c>
      <c r="G13" s="19">
        <v>2777.1501920088745</v>
      </c>
      <c r="H13" s="19">
        <v>3948.615733274999</v>
      </c>
      <c r="I13" s="19">
        <v>5566.6858126372499</v>
      </c>
      <c r="J13" s="19">
        <v>6988.2557787933765</v>
      </c>
      <c r="K13" s="19">
        <v>8350.4811726644984</v>
      </c>
      <c r="L13" s="66">
        <v>9836.4861654056222</v>
      </c>
      <c r="M13" s="13"/>
      <c r="N13" s="13"/>
      <c r="O13" s="13"/>
      <c r="P13" s="13"/>
      <c r="Q13" s="13"/>
      <c r="R13" s="13"/>
      <c r="S13" s="13"/>
    </row>
    <row r="14" spans="1:19" x14ac:dyDescent="0.25">
      <c r="A14" s="13"/>
      <c r="B14" s="13"/>
      <c r="C14" s="13"/>
      <c r="D14" s="13"/>
      <c r="E14" s="13"/>
      <c r="F14" s="65">
        <v>950</v>
      </c>
      <c r="G14" s="19">
        <v>2909.3478824792501</v>
      </c>
      <c r="H14" s="19">
        <v>4119.8021269753744</v>
      </c>
      <c r="I14" s="19">
        <v>5770.3627923626245</v>
      </c>
      <c r="J14" s="19">
        <v>7224.4233445437485</v>
      </c>
      <c r="K14" s="19">
        <v>8612.6412072348739</v>
      </c>
      <c r="L14" s="66">
        <v>10124.638668796</v>
      </c>
      <c r="M14" s="13"/>
      <c r="N14" s="13"/>
      <c r="O14" s="13"/>
      <c r="P14" s="13"/>
      <c r="Q14" s="13"/>
      <c r="R14" s="13"/>
      <c r="S14" s="13"/>
    </row>
    <row r="15" spans="1:19" x14ac:dyDescent="0.25">
      <c r="A15" s="13"/>
      <c r="B15" s="13"/>
      <c r="C15" s="13"/>
      <c r="D15" s="13"/>
      <c r="E15" s="13"/>
      <c r="F15" s="65">
        <v>1000</v>
      </c>
      <c r="G15" s="19">
        <v>3041.5455729496243</v>
      </c>
      <c r="H15" s="19">
        <v>4290.9885206757508</v>
      </c>
      <c r="I15" s="19">
        <v>5974.0397720880001</v>
      </c>
      <c r="J15" s="19">
        <v>7460.590910294125</v>
      </c>
      <c r="K15" s="19">
        <v>8874.8012418052476</v>
      </c>
      <c r="L15" s="66">
        <v>10412.791172186375</v>
      </c>
      <c r="M15" s="13"/>
      <c r="N15" s="13"/>
      <c r="O15" s="13"/>
      <c r="P15" s="13"/>
      <c r="Q15" s="13"/>
      <c r="R15" s="13"/>
      <c r="S15" s="13"/>
    </row>
    <row r="16" spans="1:19" x14ac:dyDescent="0.25">
      <c r="A16" s="13"/>
      <c r="B16" s="13"/>
      <c r="C16" s="13"/>
      <c r="D16" s="13"/>
      <c r="E16" s="13"/>
      <c r="F16" s="65">
        <v>1050</v>
      </c>
      <c r="G16" s="19">
        <v>3337.4588407240631</v>
      </c>
      <c r="H16" s="19">
        <v>4793.6509738843115</v>
      </c>
      <c r="I16" s="19">
        <v>6862.942811482937</v>
      </c>
      <c r="J16" s="19">
        <v>8670.234498140062</v>
      </c>
      <c r="K16" s="19">
        <v>10416.027075394064</v>
      </c>
      <c r="L16" s="66">
        <v>12326.859117808062</v>
      </c>
      <c r="M16" s="13"/>
      <c r="N16" s="13"/>
      <c r="O16" s="13"/>
      <c r="P16" s="13"/>
      <c r="Q16" s="13"/>
      <c r="R16" s="13"/>
      <c r="S16" s="13"/>
    </row>
    <row r="17" spans="1:19" x14ac:dyDescent="0.25">
      <c r="A17" s="13"/>
      <c r="B17" s="13"/>
      <c r="C17" s="13"/>
      <c r="D17" s="13"/>
      <c r="E17" s="13"/>
      <c r="F17" s="65">
        <v>1100</v>
      </c>
      <c r="G17" s="19">
        <v>3471.1415306923755</v>
      </c>
      <c r="H17" s="19">
        <v>4966.855899836376</v>
      </c>
      <c r="I17" s="19">
        <v>7069.0829340881237</v>
      </c>
      <c r="J17" s="19">
        <v>8909.3098173983744</v>
      </c>
      <c r="K17" s="19">
        <v>10681.450551974873</v>
      </c>
      <c r="L17" s="66">
        <v>12618.630751711373</v>
      </c>
      <c r="M17" s="13"/>
      <c r="N17" s="13"/>
      <c r="O17" s="13"/>
      <c r="P17" s="13"/>
      <c r="Q17" s="13"/>
      <c r="R17" s="13"/>
      <c r="S17" s="13"/>
    </row>
    <row r="18" spans="1:19" x14ac:dyDescent="0.25">
      <c r="A18" s="13"/>
      <c r="B18" s="13"/>
      <c r="C18" s="13"/>
      <c r="D18" s="13"/>
      <c r="E18" s="13"/>
      <c r="F18" s="65">
        <v>1150</v>
      </c>
      <c r="G18" s="19">
        <v>3604.8242206606874</v>
      </c>
      <c r="H18" s="19">
        <v>5140.0608257884378</v>
      </c>
      <c r="I18" s="19">
        <v>7275.2230566933122</v>
      </c>
      <c r="J18" s="19">
        <v>9148.3851366566887</v>
      </c>
      <c r="K18" s="19">
        <v>10946.874028555685</v>
      </c>
      <c r="L18" s="66">
        <v>12910.402385614685</v>
      </c>
      <c r="M18" s="13"/>
      <c r="N18" s="13"/>
      <c r="O18" s="13"/>
      <c r="P18" s="13"/>
      <c r="Q18" s="13"/>
      <c r="R18" s="13"/>
      <c r="S18" s="13"/>
    </row>
    <row r="19" spans="1:19" x14ac:dyDescent="0.25">
      <c r="A19" s="13"/>
      <c r="B19" s="13"/>
      <c r="C19" s="13"/>
      <c r="D19" s="13"/>
      <c r="E19" s="13"/>
      <c r="F19" s="65">
        <v>1200</v>
      </c>
      <c r="G19" s="19">
        <v>3738.5069106289998</v>
      </c>
      <c r="H19" s="19">
        <v>5313.2657517404996</v>
      </c>
      <c r="I19" s="19">
        <v>7481.3631792984988</v>
      </c>
      <c r="J19" s="19">
        <v>9387.4604559149993</v>
      </c>
      <c r="K19" s="19">
        <v>11212.297505136499</v>
      </c>
      <c r="L19" s="66">
        <v>13202.174019517997</v>
      </c>
      <c r="M19" s="13"/>
      <c r="N19" s="13"/>
      <c r="O19" s="13"/>
      <c r="P19" s="13"/>
      <c r="Q19" s="13"/>
      <c r="R19" s="13"/>
      <c r="S19" s="13"/>
    </row>
    <row r="20" spans="1:19" x14ac:dyDescent="0.25">
      <c r="A20" s="13"/>
      <c r="B20" s="13"/>
      <c r="C20" s="13"/>
      <c r="D20" s="13"/>
      <c r="E20" s="13"/>
      <c r="F20" s="65">
        <v>1250</v>
      </c>
      <c r="G20" s="19">
        <v>3872.1896005973113</v>
      </c>
      <c r="H20" s="19">
        <v>5486.4706776925614</v>
      </c>
      <c r="I20" s="19">
        <v>7687.5033019036864</v>
      </c>
      <c r="J20" s="19">
        <v>9626.53577517331</v>
      </c>
      <c r="K20" s="19">
        <v>11477.720981717312</v>
      </c>
      <c r="L20" s="66">
        <v>13493.94565342131</v>
      </c>
      <c r="M20" s="13"/>
      <c r="N20" s="13"/>
      <c r="O20" s="13"/>
      <c r="P20" s="13"/>
      <c r="Q20" s="13"/>
      <c r="R20" s="13"/>
      <c r="S20" s="13"/>
    </row>
    <row r="21" spans="1:19" x14ac:dyDescent="0.25">
      <c r="A21" s="13"/>
      <c r="B21" s="13"/>
      <c r="C21" s="13"/>
      <c r="D21" s="13"/>
      <c r="E21" s="13"/>
      <c r="F21" s="65">
        <v>1300</v>
      </c>
      <c r="G21" s="19">
        <v>4005.8722905656255</v>
      </c>
      <c r="H21" s="19">
        <v>5659.675603644625</v>
      </c>
      <c r="I21" s="19">
        <v>7893.6434245088749</v>
      </c>
      <c r="J21" s="19">
        <v>9865.6110944316224</v>
      </c>
      <c r="K21" s="19">
        <v>11743.144458298122</v>
      </c>
      <c r="L21" s="66">
        <v>13785.717287324624</v>
      </c>
      <c r="M21" s="13"/>
      <c r="N21" s="13"/>
      <c r="O21" s="13"/>
      <c r="P21" s="13"/>
      <c r="Q21" s="13"/>
      <c r="R21" s="13"/>
      <c r="S21" s="13"/>
    </row>
    <row r="22" spans="1:19" x14ac:dyDescent="0.25">
      <c r="A22" s="13"/>
      <c r="B22" s="13"/>
      <c r="C22" s="13"/>
      <c r="D22" s="13"/>
      <c r="E22" s="13"/>
      <c r="F22" s="65">
        <v>1350</v>
      </c>
      <c r="G22" s="19">
        <v>4139.5549805339379</v>
      </c>
      <c r="H22" s="19">
        <v>5832.8805295966877</v>
      </c>
      <c r="I22" s="19">
        <v>8099.7835471140634</v>
      </c>
      <c r="J22" s="19">
        <v>10104.686413689938</v>
      </c>
      <c r="K22" s="19">
        <v>12008.567934878938</v>
      </c>
      <c r="L22" s="66">
        <v>14077.488921227936</v>
      </c>
      <c r="M22" s="13"/>
      <c r="N22" s="13"/>
      <c r="O22" s="13"/>
      <c r="P22" s="13"/>
      <c r="Q22" s="13"/>
      <c r="R22" s="13"/>
      <c r="S22" s="13"/>
    </row>
    <row r="23" spans="1:19" x14ac:dyDescent="0.25">
      <c r="A23" s="13"/>
      <c r="B23" s="13"/>
      <c r="C23" s="13"/>
      <c r="D23" s="13"/>
      <c r="E23" s="13"/>
      <c r="F23" s="65">
        <v>1400</v>
      </c>
      <c r="G23" s="19">
        <v>4447.3482442918748</v>
      </c>
      <c r="H23" s="19">
        <v>6351.69124081875</v>
      </c>
      <c r="I23" s="19">
        <v>9008.3917295475003</v>
      </c>
      <c r="J23" s="19">
        <v>11337.592029599373</v>
      </c>
      <c r="K23" s="19">
        <v>13575.901304551246</v>
      </c>
      <c r="L23" s="66">
        <v>16020.509910953124</v>
      </c>
      <c r="M23" s="13"/>
      <c r="N23" s="13"/>
      <c r="O23" s="13"/>
      <c r="P23" s="13"/>
      <c r="Q23" s="13"/>
      <c r="R23" s="13"/>
      <c r="S23" s="13"/>
    </row>
    <row r="24" spans="1:19" x14ac:dyDescent="0.25">
      <c r="A24" s="13"/>
      <c r="B24" s="13"/>
      <c r="C24" s="13"/>
      <c r="D24" s="13"/>
      <c r="E24" s="13"/>
      <c r="F24" s="65">
        <v>1450</v>
      </c>
      <c r="G24" s="19">
        <v>4582.5159337581244</v>
      </c>
      <c r="H24" s="19">
        <v>6526.9146990224981</v>
      </c>
      <c r="I24" s="19">
        <v>9216.994995032499</v>
      </c>
      <c r="J24" s="19">
        <v>11579.575102365625</v>
      </c>
      <c r="K24" s="19">
        <v>13844.5882231425</v>
      </c>
      <c r="L24" s="66">
        <v>16315.900675369372</v>
      </c>
      <c r="M24" s="13"/>
      <c r="N24" s="13"/>
      <c r="O24" s="13"/>
      <c r="P24" s="13"/>
      <c r="Q24" s="13"/>
      <c r="R24" s="13"/>
      <c r="S24" s="13"/>
    </row>
    <row r="25" spans="1:19" x14ac:dyDescent="0.25">
      <c r="A25" s="13"/>
      <c r="B25" s="13"/>
      <c r="C25" s="13"/>
      <c r="D25" s="13"/>
      <c r="E25" s="13"/>
      <c r="F25" s="65">
        <v>1500</v>
      </c>
      <c r="G25" s="19">
        <v>4717.683623224375</v>
      </c>
      <c r="H25" s="19">
        <v>6702.1381572262499</v>
      </c>
      <c r="I25" s="19">
        <v>9425.5982605174995</v>
      </c>
      <c r="J25" s="19">
        <v>11821.558175131871</v>
      </c>
      <c r="K25" s="19">
        <v>14113.275141733749</v>
      </c>
      <c r="L25" s="66">
        <v>16611.291439785618</v>
      </c>
      <c r="M25" s="13"/>
      <c r="N25" s="13"/>
      <c r="O25" s="13"/>
      <c r="P25" s="13"/>
      <c r="Q25" s="13"/>
      <c r="R25" s="13"/>
      <c r="S25" s="13"/>
    </row>
    <row r="26" spans="1:19" x14ac:dyDescent="0.25">
      <c r="A26" s="13"/>
      <c r="B26" s="13"/>
      <c r="C26" s="13"/>
      <c r="D26" s="13"/>
      <c r="E26" s="13"/>
      <c r="F26" s="65">
        <v>1550</v>
      </c>
      <c r="G26" s="19">
        <v>4852.8513126906237</v>
      </c>
      <c r="H26" s="19">
        <v>6877.3616154300016</v>
      </c>
      <c r="I26" s="19">
        <v>9634.2015260025</v>
      </c>
      <c r="J26" s="19">
        <v>12063.541247898122</v>
      </c>
      <c r="K26" s="19">
        <v>14381.962060325</v>
      </c>
      <c r="L26" s="66">
        <v>16906.682204201876</v>
      </c>
      <c r="M26" s="13"/>
      <c r="N26" s="13"/>
      <c r="O26" s="13"/>
      <c r="P26" s="13"/>
      <c r="Q26" s="13"/>
      <c r="R26" s="13"/>
      <c r="S26" s="13"/>
    </row>
    <row r="27" spans="1:19" x14ac:dyDescent="0.25">
      <c r="A27" s="13"/>
      <c r="B27" s="13"/>
      <c r="C27" s="13"/>
      <c r="D27" s="13"/>
      <c r="E27" s="13"/>
      <c r="F27" s="65">
        <v>1600</v>
      </c>
      <c r="G27" s="19">
        <v>4988.0190021568742</v>
      </c>
      <c r="H27" s="19">
        <v>7052.5850736337488</v>
      </c>
      <c r="I27" s="19">
        <v>9842.8047914875006</v>
      </c>
      <c r="J27" s="19">
        <v>12305.524320664372</v>
      </c>
      <c r="K27" s="19">
        <v>14650.648978916248</v>
      </c>
      <c r="L27" s="66">
        <v>17202.072968618126</v>
      </c>
      <c r="M27" s="13"/>
      <c r="N27" s="13"/>
      <c r="O27" s="13"/>
      <c r="P27" s="13"/>
      <c r="Q27" s="13"/>
      <c r="R27" s="13"/>
      <c r="S27" s="13"/>
    </row>
    <row r="28" spans="1:19" x14ac:dyDescent="0.25">
      <c r="A28" s="13"/>
      <c r="B28" s="13"/>
      <c r="C28" s="13"/>
      <c r="D28" s="13"/>
      <c r="E28" s="13"/>
      <c r="F28" s="65">
        <v>1650</v>
      </c>
      <c r="G28" s="19">
        <v>5123.1866916231229</v>
      </c>
      <c r="H28" s="19">
        <v>7227.8085318375006</v>
      </c>
      <c r="I28" s="19">
        <v>10051.408056972499</v>
      </c>
      <c r="J28" s="19">
        <v>12547.507393430624</v>
      </c>
      <c r="K28" s="19">
        <v>14919.335897507501</v>
      </c>
      <c r="L28" s="66">
        <v>17497.463733034376</v>
      </c>
      <c r="M28" s="13"/>
      <c r="N28" s="13"/>
      <c r="O28" s="13"/>
      <c r="P28" s="13"/>
      <c r="Q28" s="13"/>
      <c r="R28" s="13"/>
      <c r="S28" s="13"/>
    </row>
    <row r="29" spans="1:19" x14ac:dyDescent="0.25">
      <c r="A29" s="13"/>
      <c r="B29" s="13"/>
      <c r="C29" s="13"/>
      <c r="D29" s="13"/>
      <c r="E29" s="13"/>
      <c r="F29" s="65">
        <v>1700</v>
      </c>
      <c r="G29" s="19">
        <v>5258.3543810893743</v>
      </c>
      <c r="H29" s="19">
        <v>7403.0319900412478</v>
      </c>
      <c r="I29" s="19">
        <v>10260.011322457498</v>
      </c>
      <c r="J29" s="19">
        <v>12789.490466196874</v>
      </c>
      <c r="K29" s="19">
        <v>15188.022816098752</v>
      </c>
      <c r="L29" s="66">
        <v>17792.854497450622</v>
      </c>
      <c r="M29" s="13"/>
      <c r="N29" s="13"/>
      <c r="O29" s="13"/>
      <c r="P29" s="13"/>
      <c r="Q29" s="13"/>
      <c r="R29" s="13"/>
      <c r="S29" s="13"/>
    </row>
    <row r="30" spans="1:19" x14ac:dyDescent="0.25">
      <c r="A30" s="13"/>
      <c r="B30" s="13"/>
      <c r="C30" s="13"/>
      <c r="D30" s="13"/>
      <c r="E30" s="13"/>
      <c r="F30" s="65">
        <v>1750</v>
      </c>
      <c r="G30" s="19">
        <v>5578.0276408308127</v>
      </c>
      <c r="H30" s="19">
        <v>7937.9909592768126</v>
      </c>
      <c r="I30" s="19">
        <v>11188.324647929438</v>
      </c>
      <c r="J30" s="19">
        <v>14045.65811016981</v>
      </c>
      <c r="K30" s="19">
        <v>16781.463721854565</v>
      </c>
      <c r="L30" s="66">
        <v>19764.828531279312</v>
      </c>
      <c r="M30" s="13"/>
      <c r="N30" s="13"/>
      <c r="O30" s="13"/>
      <c r="P30" s="13"/>
      <c r="Q30" s="13"/>
      <c r="R30" s="13"/>
      <c r="S30" s="13"/>
    </row>
    <row r="31" spans="1:19" x14ac:dyDescent="0.25">
      <c r="A31" s="13"/>
      <c r="B31" s="13"/>
      <c r="C31" s="13"/>
      <c r="D31" s="13"/>
      <c r="E31" s="13"/>
      <c r="F31" s="65">
        <v>1800</v>
      </c>
      <c r="G31" s="19">
        <v>5714.6803297949991</v>
      </c>
      <c r="H31" s="19">
        <v>8115.232949732248</v>
      </c>
      <c r="I31" s="19">
        <v>11399.391056294249</v>
      </c>
      <c r="J31" s="19">
        <v>14290.548936444</v>
      </c>
      <c r="K31" s="19">
        <v>17053.414082456249</v>
      </c>
      <c r="L31" s="66">
        <v>20063.838426208502</v>
      </c>
      <c r="M31" s="13"/>
      <c r="N31" s="13"/>
      <c r="O31" s="13"/>
      <c r="P31" s="13"/>
      <c r="Q31" s="13"/>
      <c r="R31" s="13"/>
      <c r="S31" s="13"/>
    </row>
    <row r="32" spans="1:19" x14ac:dyDescent="0.25">
      <c r="A32" s="13"/>
      <c r="B32" s="13"/>
      <c r="C32" s="13"/>
      <c r="D32" s="13"/>
      <c r="E32" s="13"/>
      <c r="F32" s="65">
        <v>1850</v>
      </c>
      <c r="G32" s="19">
        <v>5851.3330187591864</v>
      </c>
      <c r="H32" s="19">
        <v>8292.474940187687</v>
      </c>
      <c r="I32" s="19">
        <v>11610.457464659063</v>
      </c>
      <c r="J32" s="19">
        <v>14535.439762718186</v>
      </c>
      <c r="K32" s="19">
        <v>17325.364443057937</v>
      </c>
      <c r="L32" s="66">
        <v>20362.848321137684</v>
      </c>
      <c r="M32" s="13"/>
      <c r="N32" s="13"/>
      <c r="O32" s="13"/>
      <c r="P32" s="13"/>
      <c r="Q32" s="13"/>
      <c r="R32" s="13"/>
      <c r="S32" s="13"/>
    </row>
    <row r="33" spans="1:19" x14ac:dyDescent="0.25">
      <c r="A33" s="13"/>
      <c r="B33" s="13"/>
      <c r="C33" s="13"/>
      <c r="D33" s="13"/>
      <c r="E33" s="13"/>
      <c r="F33" s="65">
        <v>1900</v>
      </c>
      <c r="G33" s="19">
        <v>5987.9857077233737</v>
      </c>
      <c r="H33" s="19">
        <v>8469.7169306431242</v>
      </c>
      <c r="I33" s="19">
        <v>11821.523873023874</v>
      </c>
      <c r="J33" s="19">
        <v>14780.330588992376</v>
      </c>
      <c r="K33" s="19">
        <v>17597.314803659625</v>
      </c>
      <c r="L33" s="66">
        <v>20661.858216066874</v>
      </c>
      <c r="M33" s="13"/>
      <c r="N33" s="13"/>
      <c r="O33" s="13"/>
      <c r="P33" s="13"/>
      <c r="Q33" s="13"/>
      <c r="R33" s="13"/>
      <c r="S33" s="13"/>
    </row>
    <row r="34" spans="1:19" x14ac:dyDescent="0.25">
      <c r="A34" s="13"/>
      <c r="B34" s="13"/>
      <c r="C34" s="13"/>
      <c r="D34" s="13"/>
      <c r="E34" s="13"/>
      <c r="F34" s="65">
        <v>1950</v>
      </c>
      <c r="G34" s="19">
        <v>6124.6383966875628</v>
      </c>
      <c r="H34" s="19">
        <v>8646.9589210985614</v>
      </c>
      <c r="I34" s="19">
        <v>12032.590281388688</v>
      </c>
      <c r="J34" s="19">
        <v>15025.221415266564</v>
      </c>
      <c r="K34" s="19">
        <v>17869.265164261305</v>
      </c>
      <c r="L34" s="66">
        <v>20960.868110996063</v>
      </c>
      <c r="M34" s="13"/>
      <c r="N34" s="13"/>
      <c r="O34" s="13"/>
      <c r="P34" s="13"/>
      <c r="Q34" s="13"/>
      <c r="R34" s="13"/>
      <c r="S34" s="13"/>
    </row>
    <row r="35" spans="1:19" x14ac:dyDescent="0.25">
      <c r="A35" s="13"/>
      <c r="B35" s="13"/>
      <c r="C35" s="13"/>
      <c r="D35" s="13"/>
      <c r="E35" s="13"/>
      <c r="F35" s="65">
        <v>2000</v>
      </c>
      <c r="G35" s="19">
        <v>6261.2910856517501</v>
      </c>
      <c r="H35" s="19">
        <v>8824.2009115540022</v>
      </c>
      <c r="I35" s="19">
        <v>12243.656689753498</v>
      </c>
      <c r="J35" s="19">
        <v>15270.11224154075</v>
      </c>
      <c r="K35" s="19">
        <v>18141.215524863001</v>
      </c>
      <c r="L35" s="66">
        <v>21259.878005925246</v>
      </c>
      <c r="M35" s="13"/>
      <c r="N35" s="13"/>
      <c r="O35" s="13"/>
      <c r="P35" s="13"/>
      <c r="Q35" s="13"/>
      <c r="R35" s="13"/>
      <c r="S35" s="13"/>
    </row>
    <row r="36" spans="1:19" x14ac:dyDescent="0.25">
      <c r="A36" s="13"/>
      <c r="B36" s="13"/>
      <c r="C36" s="13"/>
      <c r="D36" s="13"/>
      <c r="E36" s="13"/>
      <c r="F36" s="65">
        <v>2050</v>
      </c>
      <c r="G36" s="19">
        <v>6397.9437746159365</v>
      </c>
      <c r="H36" s="19">
        <v>9001.4429020094376</v>
      </c>
      <c r="I36" s="19">
        <v>12454.723098118317</v>
      </c>
      <c r="J36" s="19">
        <v>15515.00306781494</v>
      </c>
      <c r="K36" s="19">
        <v>18413.165885464685</v>
      </c>
      <c r="L36" s="66">
        <v>21558.887900854439</v>
      </c>
      <c r="M36" s="13"/>
      <c r="N36" s="13"/>
      <c r="O36" s="13"/>
      <c r="P36" s="13"/>
      <c r="Q36" s="13"/>
      <c r="R36" s="13"/>
      <c r="S36" s="13"/>
    </row>
    <row r="37" spans="1:19" x14ac:dyDescent="0.25">
      <c r="A37" s="13"/>
      <c r="B37" s="13"/>
      <c r="C37" s="13"/>
      <c r="D37" s="13"/>
      <c r="E37" s="13"/>
      <c r="F37" s="65">
        <v>2100</v>
      </c>
      <c r="G37" s="19">
        <v>6729.4970303408745</v>
      </c>
      <c r="H37" s="19">
        <v>9552.5501292585013</v>
      </c>
      <c r="I37" s="19">
        <v>13402.741566628749</v>
      </c>
      <c r="J37" s="19">
        <v>16794.432739851374</v>
      </c>
      <c r="K37" s="19">
        <v>20032.714327303998</v>
      </c>
      <c r="L37" s="66">
        <v>23559.81497878662</v>
      </c>
      <c r="M37" s="13"/>
      <c r="N37" s="13"/>
      <c r="O37" s="13"/>
      <c r="P37" s="13"/>
      <c r="Q37" s="13"/>
      <c r="R37" s="13"/>
      <c r="S37" s="13"/>
    </row>
    <row r="38" spans="1:19" x14ac:dyDescent="0.25">
      <c r="A38" s="13"/>
      <c r="B38" s="13"/>
      <c r="C38" s="13"/>
      <c r="D38" s="13"/>
      <c r="E38" s="13"/>
      <c r="F38" s="65">
        <v>2150</v>
      </c>
      <c r="G38" s="19">
        <v>6867.6347188029995</v>
      </c>
      <c r="H38" s="19">
        <v>9731.8106519656249</v>
      </c>
      <c r="I38" s="19">
        <v>13616.271117873373</v>
      </c>
      <c r="J38" s="19">
        <v>17042.231319633498</v>
      </c>
      <c r="K38" s="19">
        <v>20307.928129916123</v>
      </c>
      <c r="L38" s="66">
        <v>23862.444004228753</v>
      </c>
      <c r="M38" s="13"/>
      <c r="N38" s="13"/>
      <c r="O38" s="13"/>
      <c r="P38" s="13"/>
      <c r="Q38" s="13"/>
      <c r="R38" s="13"/>
      <c r="S38" s="13"/>
    </row>
    <row r="39" spans="1:19" x14ac:dyDescent="0.25">
      <c r="A39" s="13"/>
      <c r="B39" s="13"/>
      <c r="C39" s="13"/>
      <c r="D39" s="13"/>
      <c r="E39" s="13"/>
      <c r="F39" s="65">
        <v>2200</v>
      </c>
      <c r="G39" s="19">
        <v>7005.7724072651254</v>
      </c>
      <c r="H39" s="19">
        <v>9911.0711746727502</v>
      </c>
      <c r="I39" s="19">
        <v>13829.800669117998</v>
      </c>
      <c r="J39" s="19">
        <v>17290.029899415622</v>
      </c>
      <c r="K39" s="19">
        <v>20583.141932528251</v>
      </c>
      <c r="L39" s="66">
        <v>24165.073029670872</v>
      </c>
      <c r="M39" s="13"/>
      <c r="N39" s="13"/>
      <c r="O39" s="13"/>
      <c r="P39" s="13"/>
      <c r="Q39" s="13"/>
      <c r="R39" s="13"/>
      <c r="S39" s="13"/>
    </row>
    <row r="40" spans="1:19" x14ac:dyDescent="0.25">
      <c r="A40" s="13"/>
      <c r="B40" s="13"/>
      <c r="C40" s="13"/>
      <c r="D40" s="13"/>
      <c r="E40" s="13"/>
      <c r="F40" s="65">
        <v>2250</v>
      </c>
      <c r="G40" s="19">
        <v>7143.9100957272476</v>
      </c>
      <c r="H40" s="19">
        <v>10090.331697379872</v>
      </c>
      <c r="I40" s="19">
        <v>14043.330220362623</v>
      </c>
      <c r="J40" s="19">
        <v>17537.828479197749</v>
      </c>
      <c r="K40" s="19">
        <v>20858.355735140372</v>
      </c>
      <c r="L40" s="66">
        <v>24467.702055113001</v>
      </c>
      <c r="M40" s="13"/>
      <c r="N40" s="13"/>
      <c r="O40" s="13"/>
      <c r="P40" s="13"/>
      <c r="Q40" s="13"/>
      <c r="R40" s="13"/>
      <c r="S40" s="13"/>
    </row>
    <row r="41" spans="1:19" x14ac:dyDescent="0.25">
      <c r="A41" s="13"/>
      <c r="B41" s="13"/>
      <c r="C41" s="13"/>
      <c r="D41" s="13"/>
      <c r="E41" s="13"/>
      <c r="F41" s="65">
        <v>2300</v>
      </c>
      <c r="G41" s="19">
        <v>7282.0477841893735</v>
      </c>
      <c r="H41" s="19">
        <v>10269.592220086997</v>
      </c>
      <c r="I41" s="19">
        <v>14256.859771607247</v>
      </c>
      <c r="J41" s="19">
        <v>17785.627058979877</v>
      </c>
      <c r="K41" s="19">
        <v>21133.569537752501</v>
      </c>
      <c r="L41" s="66">
        <v>24770.331080555123</v>
      </c>
      <c r="M41" s="13"/>
      <c r="N41" s="13"/>
      <c r="O41" s="13"/>
      <c r="P41" s="13"/>
      <c r="Q41" s="13"/>
      <c r="R41" s="13"/>
      <c r="S41" s="13"/>
    </row>
    <row r="42" spans="1:19" x14ac:dyDescent="0.25">
      <c r="A42" s="13"/>
      <c r="B42" s="13"/>
      <c r="C42" s="13"/>
      <c r="D42" s="13"/>
      <c r="E42" s="13"/>
      <c r="F42" s="65">
        <v>2350</v>
      </c>
      <c r="G42" s="19">
        <v>7420.1854726514994</v>
      </c>
      <c r="H42" s="19">
        <v>10448.852742794123</v>
      </c>
      <c r="I42" s="19">
        <v>14470.389322851872</v>
      </c>
      <c r="J42" s="19">
        <v>18033.425638762001</v>
      </c>
      <c r="K42" s="19">
        <v>21408.783340364625</v>
      </c>
      <c r="L42" s="66">
        <v>25072.960105997245</v>
      </c>
      <c r="M42" s="13"/>
      <c r="N42" s="13"/>
      <c r="O42" s="13"/>
      <c r="P42" s="13"/>
      <c r="Q42" s="13"/>
      <c r="R42" s="13"/>
      <c r="S42" s="13"/>
    </row>
    <row r="43" spans="1:19" x14ac:dyDescent="0.25">
      <c r="A43" s="13"/>
      <c r="B43" s="13"/>
      <c r="C43" s="13"/>
      <c r="D43" s="13"/>
      <c r="E43" s="13"/>
      <c r="F43" s="65">
        <v>2400</v>
      </c>
      <c r="G43" s="19">
        <v>7558.3231611136243</v>
      </c>
      <c r="H43" s="19">
        <v>10628.11326550125</v>
      </c>
      <c r="I43" s="19">
        <v>14683.918874096504</v>
      </c>
      <c r="J43" s="19">
        <v>18281.224218544121</v>
      </c>
      <c r="K43" s="19">
        <v>21683.997142976757</v>
      </c>
      <c r="L43" s="66">
        <v>25375.589131439374</v>
      </c>
      <c r="M43" s="13"/>
      <c r="N43" s="13"/>
      <c r="O43" s="13"/>
      <c r="P43" s="13"/>
      <c r="Q43" s="13"/>
      <c r="R43" s="13"/>
      <c r="S43" s="13"/>
    </row>
    <row r="44" spans="1:19" x14ac:dyDescent="0.25">
      <c r="A44" s="13"/>
      <c r="B44" s="13"/>
      <c r="C44" s="13"/>
      <c r="D44" s="13"/>
      <c r="E44" s="13"/>
      <c r="F44" s="65">
        <v>2450</v>
      </c>
      <c r="G44" s="19">
        <v>7901.7564128220611</v>
      </c>
      <c r="H44" s="19">
        <v>11195.368750763811</v>
      </c>
      <c r="I44" s="19">
        <v>15651.642485645441</v>
      </c>
      <c r="J44" s="19">
        <v>19583.915918644056</v>
      </c>
      <c r="K44" s="19">
        <v>23329.653120899562</v>
      </c>
      <c r="L44" s="66">
        <v>27405.469253475057</v>
      </c>
      <c r="M44" s="13"/>
      <c r="N44" s="13"/>
      <c r="O44" s="13"/>
      <c r="P44" s="13"/>
      <c r="Q44" s="13"/>
      <c r="R44" s="13"/>
      <c r="S44" s="13"/>
    </row>
    <row r="45" spans="1:19" x14ac:dyDescent="0.25">
      <c r="A45" s="13"/>
      <c r="B45" s="13"/>
      <c r="C45" s="13"/>
      <c r="D45" s="13"/>
      <c r="E45" s="13"/>
      <c r="F45" s="65">
        <v>2500</v>
      </c>
      <c r="G45" s="19">
        <v>8041.3791007821228</v>
      </c>
      <c r="H45" s="19">
        <v>11376.647805722623</v>
      </c>
      <c r="I45" s="19">
        <v>15867.635179769877</v>
      </c>
      <c r="J45" s="19">
        <v>19834.622251934121</v>
      </c>
      <c r="K45" s="19">
        <v>23608.13036552212</v>
      </c>
      <c r="L45" s="66">
        <v>27711.717409430123</v>
      </c>
      <c r="M45" s="13"/>
      <c r="N45" s="13"/>
      <c r="O45" s="13"/>
      <c r="P45" s="13"/>
      <c r="Q45" s="13"/>
      <c r="R45" s="13"/>
      <c r="S45" s="13"/>
    </row>
    <row r="46" spans="1:19" x14ac:dyDescent="0.25">
      <c r="A46" s="13"/>
      <c r="B46" s="13"/>
      <c r="C46" s="13"/>
      <c r="D46" s="13"/>
      <c r="E46" s="13"/>
      <c r="F46" s="65">
        <v>2550</v>
      </c>
      <c r="G46" s="19">
        <v>8181.0017887421864</v>
      </c>
      <c r="H46" s="19">
        <v>11557.926860681437</v>
      </c>
      <c r="I46" s="19">
        <v>16083.627873894313</v>
      </c>
      <c r="J46" s="19">
        <v>20085.328585224186</v>
      </c>
      <c r="K46" s="19">
        <v>23886.607610144689</v>
      </c>
      <c r="L46" s="66">
        <v>28017.965565385184</v>
      </c>
      <c r="M46" s="13"/>
      <c r="N46" s="13"/>
      <c r="O46" s="13"/>
      <c r="P46" s="13"/>
      <c r="Q46" s="13"/>
      <c r="R46" s="13"/>
      <c r="S46" s="13"/>
    </row>
    <row r="47" spans="1:19" x14ac:dyDescent="0.25">
      <c r="A47" s="13"/>
      <c r="B47" s="13"/>
      <c r="C47" s="13"/>
      <c r="D47" s="13"/>
      <c r="E47" s="13"/>
      <c r="F47" s="65">
        <v>2600</v>
      </c>
      <c r="G47" s="19">
        <v>8320.624476702249</v>
      </c>
      <c r="H47" s="19">
        <v>11739.20591564025</v>
      </c>
      <c r="I47" s="19">
        <v>16299.620568018747</v>
      </c>
      <c r="J47" s="19">
        <v>20336.034918514248</v>
      </c>
      <c r="K47" s="19">
        <v>24165.084854767247</v>
      </c>
      <c r="L47" s="66">
        <v>28324.213721340249</v>
      </c>
      <c r="M47" s="13"/>
      <c r="N47" s="13"/>
      <c r="O47" s="13"/>
      <c r="P47" s="13"/>
      <c r="Q47" s="13"/>
      <c r="R47" s="13"/>
      <c r="S47" s="13"/>
    </row>
    <row r="48" spans="1:19" x14ac:dyDescent="0.25">
      <c r="A48" s="13"/>
      <c r="B48" s="13"/>
      <c r="C48" s="13"/>
      <c r="D48" s="13"/>
      <c r="E48" s="13"/>
      <c r="F48" s="65">
        <v>2650</v>
      </c>
      <c r="G48" s="19">
        <v>8460.2471646623126</v>
      </c>
      <c r="H48" s="19">
        <v>11920.484970599062</v>
      </c>
      <c r="I48" s="19">
        <v>16515.613262143186</v>
      </c>
      <c r="J48" s="19">
        <v>20586.741251804309</v>
      </c>
      <c r="K48" s="19">
        <v>24443.562099389816</v>
      </c>
      <c r="L48" s="66">
        <v>28630.461877295307</v>
      </c>
      <c r="M48" s="13"/>
      <c r="N48" s="13"/>
      <c r="O48" s="13"/>
      <c r="P48" s="13"/>
      <c r="Q48" s="13"/>
      <c r="R48" s="13"/>
      <c r="S48" s="13"/>
    </row>
    <row r="49" spans="1:19" x14ac:dyDescent="0.25">
      <c r="A49" s="13"/>
      <c r="B49" s="13"/>
      <c r="C49" s="13"/>
      <c r="D49" s="13"/>
      <c r="E49" s="13"/>
      <c r="F49" s="65">
        <v>2700</v>
      </c>
      <c r="G49" s="19">
        <v>8599.8698526223743</v>
      </c>
      <c r="H49" s="19">
        <v>12101.764025557877</v>
      </c>
      <c r="I49" s="19">
        <v>16731.605956267627</v>
      </c>
      <c r="J49" s="19">
        <v>20837.447585094378</v>
      </c>
      <c r="K49" s="19">
        <v>24722.03934401237</v>
      </c>
      <c r="L49" s="66">
        <v>28936.710033250369</v>
      </c>
      <c r="M49" s="13"/>
      <c r="N49" s="13"/>
      <c r="O49" s="13"/>
      <c r="P49" s="13"/>
      <c r="Q49" s="13"/>
      <c r="R49" s="13"/>
      <c r="S49" s="13"/>
    </row>
    <row r="50" spans="1:19" x14ac:dyDescent="0.25">
      <c r="A50" s="13"/>
      <c r="B50" s="13"/>
      <c r="C50" s="13"/>
      <c r="D50" s="13"/>
      <c r="E50" s="13"/>
      <c r="F50" s="65">
        <v>2750</v>
      </c>
      <c r="G50" s="19">
        <v>8739.4925405824379</v>
      </c>
      <c r="H50" s="19">
        <v>12283.043080516685</v>
      </c>
      <c r="I50" s="19">
        <v>16947.598650392061</v>
      </c>
      <c r="J50" s="19">
        <v>21088.153918384432</v>
      </c>
      <c r="K50" s="19">
        <v>25000.516588634931</v>
      </c>
      <c r="L50" s="66">
        <v>29242.958189205438</v>
      </c>
      <c r="M50" s="13"/>
      <c r="N50" s="13"/>
      <c r="O50" s="13"/>
      <c r="P50" s="13"/>
      <c r="Q50" s="13"/>
      <c r="R50" s="13"/>
      <c r="S50" s="13"/>
    </row>
    <row r="51" spans="1:19" x14ac:dyDescent="0.25">
      <c r="A51" s="13"/>
      <c r="B51" s="13"/>
      <c r="C51" s="13"/>
      <c r="D51" s="13"/>
      <c r="E51" s="13"/>
      <c r="F51" s="65">
        <v>2800</v>
      </c>
      <c r="G51" s="19">
        <v>9094.8057882743706</v>
      </c>
      <c r="H51" s="19">
        <v>12866.446823792745</v>
      </c>
      <c r="I51" s="19">
        <v>17935.027404979501</v>
      </c>
      <c r="J51" s="19">
        <v>22414.107646547873</v>
      </c>
      <c r="K51" s="19">
        <v>26672.280102641242</v>
      </c>
      <c r="L51" s="66">
        <v>31301.791355344623</v>
      </c>
      <c r="M51" s="13"/>
      <c r="N51" s="13"/>
      <c r="O51" s="13"/>
      <c r="P51" s="13"/>
      <c r="Q51" s="13"/>
      <c r="R51" s="13"/>
      <c r="S51" s="13"/>
    </row>
    <row r="52" spans="1:19" x14ac:dyDescent="0.25">
      <c r="A52" s="13"/>
      <c r="B52" s="13"/>
      <c r="C52" s="13"/>
      <c r="D52" s="13"/>
      <c r="E52" s="13"/>
      <c r="F52" s="65">
        <v>2850</v>
      </c>
      <c r="G52" s="19">
        <v>9235.9134757323754</v>
      </c>
      <c r="H52" s="19">
        <v>13049.744411003247</v>
      </c>
      <c r="I52" s="19">
        <v>18153.483241983751</v>
      </c>
      <c r="J52" s="19">
        <v>22667.721733345865</v>
      </c>
      <c r="K52" s="19">
        <v>26954.020789274251</v>
      </c>
      <c r="L52" s="66">
        <v>31611.658641812617</v>
      </c>
      <c r="M52" s="13"/>
      <c r="N52" s="13"/>
      <c r="O52" s="13"/>
      <c r="P52" s="13"/>
      <c r="Q52" s="13"/>
      <c r="R52" s="13"/>
      <c r="S52" s="13"/>
    </row>
    <row r="53" spans="1:19" x14ac:dyDescent="0.25">
      <c r="A53" s="13"/>
      <c r="B53" s="13"/>
      <c r="C53" s="13"/>
      <c r="D53" s="13"/>
      <c r="E53" s="13"/>
      <c r="F53" s="65">
        <v>2900</v>
      </c>
      <c r="G53" s="19">
        <v>9377.0211631903749</v>
      </c>
      <c r="H53" s="19">
        <v>13233.041998213746</v>
      </c>
      <c r="I53" s="19">
        <v>18371.939078988005</v>
      </c>
      <c r="J53" s="19">
        <v>22921.335820143871</v>
      </c>
      <c r="K53" s="19">
        <v>27235.761475907253</v>
      </c>
      <c r="L53" s="66">
        <v>31921.525928280618</v>
      </c>
      <c r="M53" s="13"/>
      <c r="N53" s="13"/>
      <c r="O53" s="13"/>
      <c r="P53" s="13"/>
      <c r="Q53" s="13"/>
      <c r="R53" s="13"/>
      <c r="S53" s="13"/>
    </row>
    <row r="54" spans="1:19" x14ac:dyDescent="0.25">
      <c r="A54" s="13"/>
      <c r="B54" s="13"/>
      <c r="C54" s="13"/>
      <c r="D54" s="13"/>
      <c r="E54" s="13"/>
      <c r="F54" s="65">
        <v>2950</v>
      </c>
      <c r="G54" s="19">
        <v>9518.1288506483743</v>
      </c>
      <c r="H54" s="19">
        <v>13416.339585424248</v>
      </c>
      <c r="I54" s="19">
        <v>18590.394915992245</v>
      </c>
      <c r="J54" s="19">
        <v>23174.949906941874</v>
      </c>
      <c r="K54" s="19">
        <v>27517.502162540251</v>
      </c>
      <c r="L54" s="66">
        <v>32231.393214748623</v>
      </c>
      <c r="M54" s="13"/>
      <c r="N54" s="13"/>
      <c r="O54" s="13"/>
      <c r="P54" s="13"/>
      <c r="Q54" s="13"/>
      <c r="R54" s="13"/>
      <c r="S54" s="13"/>
    </row>
    <row r="55" spans="1:19" ht="15.75" thickBot="1" x14ac:dyDescent="0.3">
      <c r="A55" s="13"/>
      <c r="B55" s="13"/>
      <c r="C55" s="13"/>
      <c r="D55" s="13"/>
      <c r="E55" s="13"/>
      <c r="F55" s="67">
        <v>3000</v>
      </c>
      <c r="G55" s="21">
        <v>9659.2365381063737</v>
      </c>
      <c r="H55" s="21">
        <v>13599.63717263475</v>
      </c>
      <c r="I55" s="21">
        <v>18808.850752996499</v>
      </c>
      <c r="J55" s="21">
        <v>23428.56399373987</v>
      </c>
      <c r="K55" s="21">
        <v>27799.242849173243</v>
      </c>
      <c r="L55" s="68">
        <v>32541.260501216617</v>
      </c>
      <c r="M55" s="13"/>
      <c r="N55" s="13"/>
      <c r="O55" s="13"/>
      <c r="P55" s="13"/>
      <c r="Q55" s="13"/>
      <c r="R55" s="13"/>
      <c r="S55" s="13"/>
    </row>
    <row r="56" spans="1:19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</row>
    <row r="57" spans="1:19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</row>
    <row r="58" spans="1:19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1:19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  <row r="60" spans="1:19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  <row r="61" spans="1:19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</row>
    <row r="62" spans="1:19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spans="1:19" x14ac:dyDescent="0.25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</row>
  </sheetData>
  <mergeCells count="4">
    <mergeCell ref="G6:L6"/>
    <mergeCell ref="C2:E3"/>
    <mergeCell ref="F4:F5"/>
    <mergeCell ref="G4:L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53"/>
  <sheetViews>
    <sheetView zoomScale="85" zoomScaleNormal="85" workbookViewId="0"/>
  </sheetViews>
  <sheetFormatPr defaultRowHeight="15" x14ac:dyDescent="0.25"/>
  <cols>
    <col min="1" max="1" width="22.28515625" customWidth="1"/>
    <col min="2" max="2" width="86.85546875" customWidth="1"/>
    <col min="3" max="3" width="59.42578125" customWidth="1"/>
    <col min="4" max="4" width="18.140625" customWidth="1"/>
  </cols>
  <sheetData>
    <row r="1" spans="1:4" ht="15.75" thickBot="1" x14ac:dyDescent="0.3"/>
    <row r="2" spans="1:4" ht="21.75" thickBot="1" x14ac:dyDescent="0.3">
      <c r="A2" s="883" t="s">
        <v>102</v>
      </c>
      <c r="B2" s="884"/>
      <c r="C2" s="885"/>
      <c r="D2" s="886" t="s">
        <v>92</v>
      </c>
    </row>
    <row r="3" spans="1:4" ht="21.75" thickBot="1" x14ac:dyDescent="0.3">
      <c r="A3" s="59" t="s">
        <v>72</v>
      </c>
      <c r="B3" s="59" t="s">
        <v>81</v>
      </c>
      <c r="C3" s="59" t="s">
        <v>82</v>
      </c>
      <c r="D3" s="887"/>
    </row>
    <row r="4" spans="1:4" ht="20.25" customHeight="1" x14ac:dyDescent="0.25">
      <c r="A4" s="888" t="s">
        <v>109</v>
      </c>
      <c r="B4" s="890" t="s">
        <v>108</v>
      </c>
      <c r="C4" s="892"/>
      <c r="D4" s="894">
        <v>1150</v>
      </c>
    </row>
    <row r="5" spans="1:4" ht="20.25" customHeight="1" x14ac:dyDescent="0.25">
      <c r="A5" s="889"/>
      <c r="B5" s="891"/>
      <c r="C5" s="893"/>
      <c r="D5" s="895"/>
    </row>
    <row r="6" spans="1:4" ht="20.25" customHeight="1" x14ac:dyDescent="0.25">
      <c r="A6" s="889"/>
      <c r="B6" s="891"/>
      <c r="C6" s="893"/>
      <c r="D6" s="895"/>
    </row>
    <row r="7" spans="1:4" ht="20.25" customHeight="1" x14ac:dyDescent="0.25">
      <c r="A7" s="889"/>
      <c r="B7" s="891"/>
      <c r="C7" s="893"/>
      <c r="D7" s="895"/>
    </row>
    <row r="8" spans="1:4" ht="20.25" customHeight="1" x14ac:dyDescent="0.25">
      <c r="A8" s="889"/>
      <c r="B8" s="891"/>
      <c r="C8" s="893"/>
      <c r="D8" s="895"/>
    </row>
    <row r="9" spans="1:4" ht="20.25" customHeight="1" x14ac:dyDescent="0.25">
      <c r="A9" s="896" t="s">
        <v>83</v>
      </c>
      <c r="B9" s="897" t="s">
        <v>93</v>
      </c>
      <c r="C9" s="898"/>
      <c r="D9" s="895">
        <v>750</v>
      </c>
    </row>
    <row r="10" spans="1:4" ht="20.25" customHeight="1" x14ac:dyDescent="0.25">
      <c r="A10" s="896"/>
      <c r="B10" s="897"/>
      <c r="C10" s="898"/>
      <c r="D10" s="895"/>
    </row>
    <row r="11" spans="1:4" ht="20.25" customHeight="1" x14ac:dyDescent="0.25">
      <c r="A11" s="896"/>
      <c r="B11" s="897"/>
      <c r="C11" s="898"/>
      <c r="D11" s="895"/>
    </row>
    <row r="12" spans="1:4" ht="20.25" customHeight="1" x14ac:dyDescent="0.25">
      <c r="A12" s="896"/>
      <c r="B12" s="897"/>
      <c r="C12" s="898"/>
      <c r="D12" s="895"/>
    </row>
    <row r="13" spans="1:4" ht="20.25" customHeight="1" x14ac:dyDescent="0.25">
      <c r="A13" s="896"/>
      <c r="B13" s="897"/>
      <c r="C13" s="898"/>
      <c r="D13" s="895"/>
    </row>
    <row r="14" spans="1:4" ht="20.25" customHeight="1" x14ac:dyDescent="0.25">
      <c r="A14" s="889" t="s">
        <v>84</v>
      </c>
      <c r="B14" s="899" t="s">
        <v>94</v>
      </c>
      <c r="C14" s="898"/>
      <c r="D14" s="895">
        <v>1350</v>
      </c>
    </row>
    <row r="15" spans="1:4" ht="20.25" customHeight="1" x14ac:dyDescent="0.25">
      <c r="A15" s="889"/>
      <c r="B15" s="899"/>
      <c r="C15" s="898"/>
      <c r="D15" s="895"/>
    </row>
    <row r="16" spans="1:4" ht="20.25" customHeight="1" x14ac:dyDescent="0.25">
      <c r="A16" s="889"/>
      <c r="B16" s="899"/>
      <c r="C16" s="898"/>
      <c r="D16" s="895"/>
    </row>
    <row r="17" spans="1:4" ht="20.25" customHeight="1" x14ac:dyDescent="0.25">
      <c r="A17" s="889"/>
      <c r="B17" s="899"/>
      <c r="C17" s="898"/>
      <c r="D17" s="895"/>
    </row>
    <row r="18" spans="1:4" ht="20.25" customHeight="1" x14ac:dyDescent="0.25">
      <c r="A18" s="889"/>
      <c r="B18" s="899"/>
      <c r="C18" s="898"/>
      <c r="D18" s="895"/>
    </row>
    <row r="19" spans="1:4" ht="20.25" customHeight="1" x14ac:dyDescent="0.25">
      <c r="A19" s="889" t="s">
        <v>85</v>
      </c>
      <c r="B19" s="899" t="s">
        <v>95</v>
      </c>
      <c r="C19" s="898"/>
      <c r="D19" s="895">
        <v>1350</v>
      </c>
    </row>
    <row r="20" spans="1:4" ht="20.25" customHeight="1" x14ac:dyDescent="0.25">
      <c r="A20" s="889"/>
      <c r="B20" s="899"/>
      <c r="C20" s="898"/>
      <c r="D20" s="895"/>
    </row>
    <row r="21" spans="1:4" ht="20.25" customHeight="1" x14ac:dyDescent="0.25">
      <c r="A21" s="889"/>
      <c r="B21" s="899"/>
      <c r="C21" s="898"/>
      <c r="D21" s="895"/>
    </row>
    <row r="22" spans="1:4" ht="20.25" customHeight="1" x14ac:dyDescent="0.25">
      <c r="A22" s="889"/>
      <c r="B22" s="899"/>
      <c r="C22" s="898"/>
      <c r="D22" s="895"/>
    </row>
    <row r="23" spans="1:4" ht="20.25" customHeight="1" x14ac:dyDescent="0.25">
      <c r="A23" s="889"/>
      <c r="B23" s="899"/>
      <c r="C23" s="898"/>
      <c r="D23" s="895"/>
    </row>
    <row r="24" spans="1:4" ht="20.25" customHeight="1" x14ac:dyDescent="0.25">
      <c r="A24" s="889" t="s">
        <v>86</v>
      </c>
      <c r="B24" s="899" t="s">
        <v>96</v>
      </c>
      <c r="C24" s="898"/>
      <c r="D24" s="895">
        <v>2000</v>
      </c>
    </row>
    <row r="25" spans="1:4" ht="20.25" customHeight="1" x14ac:dyDescent="0.25">
      <c r="A25" s="889"/>
      <c r="B25" s="899"/>
      <c r="C25" s="898"/>
      <c r="D25" s="895"/>
    </row>
    <row r="26" spans="1:4" ht="20.25" customHeight="1" x14ac:dyDescent="0.25">
      <c r="A26" s="889"/>
      <c r="B26" s="899"/>
      <c r="C26" s="898"/>
      <c r="D26" s="895"/>
    </row>
    <row r="27" spans="1:4" ht="20.25" customHeight="1" x14ac:dyDescent="0.25">
      <c r="A27" s="889"/>
      <c r="B27" s="899"/>
      <c r="C27" s="898"/>
      <c r="D27" s="895"/>
    </row>
    <row r="28" spans="1:4" ht="20.25" customHeight="1" x14ac:dyDescent="0.25">
      <c r="A28" s="889"/>
      <c r="B28" s="899"/>
      <c r="C28" s="898"/>
      <c r="D28" s="895"/>
    </row>
    <row r="29" spans="1:4" ht="20.25" customHeight="1" x14ac:dyDescent="0.25">
      <c r="A29" s="889" t="s">
        <v>87</v>
      </c>
      <c r="B29" s="899" t="s">
        <v>110</v>
      </c>
      <c r="C29" s="898"/>
      <c r="D29" s="895">
        <v>2000</v>
      </c>
    </row>
    <row r="30" spans="1:4" ht="20.25" customHeight="1" x14ac:dyDescent="0.25">
      <c r="A30" s="889"/>
      <c r="B30" s="899"/>
      <c r="C30" s="898"/>
      <c r="D30" s="895"/>
    </row>
    <row r="31" spans="1:4" ht="20.25" customHeight="1" x14ac:dyDescent="0.25">
      <c r="A31" s="889"/>
      <c r="B31" s="899"/>
      <c r="C31" s="898"/>
      <c r="D31" s="895"/>
    </row>
    <row r="32" spans="1:4" ht="20.25" customHeight="1" x14ac:dyDescent="0.25">
      <c r="A32" s="889"/>
      <c r="B32" s="899"/>
      <c r="C32" s="898"/>
      <c r="D32" s="895"/>
    </row>
    <row r="33" spans="1:4" ht="20.25" customHeight="1" x14ac:dyDescent="0.25">
      <c r="A33" s="889"/>
      <c r="B33" s="899"/>
      <c r="C33" s="898"/>
      <c r="D33" s="895"/>
    </row>
    <row r="34" spans="1:4" ht="20.25" customHeight="1" x14ac:dyDescent="0.25">
      <c r="A34" s="896" t="s">
        <v>88</v>
      </c>
      <c r="B34" s="897" t="s">
        <v>97</v>
      </c>
      <c r="C34" s="898"/>
      <c r="D34" s="895">
        <v>1400</v>
      </c>
    </row>
    <row r="35" spans="1:4" ht="20.25" customHeight="1" x14ac:dyDescent="0.25">
      <c r="A35" s="896"/>
      <c r="B35" s="897"/>
      <c r="C35" s="898"/>
      <c r="D35" s="895"/>
    </row>
    <row r="36" spans="1:4" ht="20.25" customHeight="1" x14ac:dyDescent="0.25">
      <c r="A36" s="896"/>
      <c r="B36" s="897"/>
      <c r="C36" s="898"/>
      <c r="D36" s="895"/>
    </row>
    <row r="37" spans="1:4" ht="20.25" customHeight="1" x14ac:dyDescent="0.25">
      <c r="A37" s="896"/>
      <c r="B37" s="897"/>
      <c r="C37" s="898"/>
      <c r="D37" s="895"/>
    </row>
    <row r="38" spans="1:4" ht="20.25" customHeight="1" x14ac:dyDescent="0.25">
      <c r="A38" s="896"/>
      <c r="B38" s="897"/>
      <c r="C38" s="898"/>
      <c r="D38" s="895"/>
    </row>
    <row r="39" spans="1:4" ht="20.25" customHeight="1" x14ac:dyDescent="0.25">
      <c r="A39" s="889" t="s">
        <v>89</v>
      </c>
      <c r="B39" s="891" t="s">
        <v>98</v>
      </c>
      <c r="C39" s="893"/>
      <c r="D39" s="895">
        <v>2950</v>
      </c>
    </row>
    <row r="40" spans="1:4" ht="20.25" customHeight="1" x14ac:dyDescent="0.25">
      <c r="A40" s="889"/>
      <c r="B40" s="891"/>
      <c r="C40" s="893"/>
      <c r="D40" s="895"/>
    </row>
    <row r="41" spans="1:4" ht="20.25" customHeight="1" x14ac:dyDescent="0.25">
      <c r="A41" s="889"/>
      <c r="B41" s="891"/>
      <c r="C41" s="893"/>
      <c r="D41" s="895"/>
    </row>
    <row r="42" spans="1:4" ht="20.25" customHeight="1" x14ac:dyDescent="0.25">
      <c r="A42" s="889"/>
      <c r="B42" s="891"/>
      <c r="C42" s="893"/>
      <c r="D42" s="895"/>
    </row>
    <row r="43" spans="1:4" ht="20.25" customHeight="1" x14ac:dyDescent="0.25">
      <c r="A43" s="889"/>
      <c r="B43" s="891"/>
      <c r="C43" s="893"/>
      <c r="D43" s="895"/>
    </row>
    <row r="44" spans="1:4" ht="20.25" customHeight="1" x14ac:dyDescent="0.25">
      <c r="A44" s="889" t="s">
        <v>90</v>
      </c>
      <c r="B44" s="891" t="s">
        <v>99</v>
      </c>
      <c r="C44" s="893"/>
      <c r="D44" s="895">
        <v>4700</v>
      </c>
    </row>
    <row r="45" spans="1:4" ht="20.25" customHeight="1" x14ac:dyDescent="0.25">
      <c r="A45" s="889"/>
      <c r="B45" s="891"/>
      <c r="C45" s="893"/>
      <c r="D45" s="895"/>
    </row>
    <row r="46" spans="1:4" ht="20.25" customHeight="1" x14ac:dyDescent="0.25">
      <c r="A46" s="889"/>
      <c r="B46" s="891"/>
      <c r="C46" s="893"/>
      <c r="D46" s="895"/>
    </row>
    <row r="47" spans="1:4" ht="20.25" customHeight="1" x14ac:dyDescent="0.25">
      <c r="A47" s="889"/>
      <c r="B47" s="891"/>
      <c r="C47" s="893"/>
      <c r="D47" s="895"/>
    </row>
    <row r="48" spans="1:4" ht="20.25" customHeight="1" x14ac:dyDescent="0.25">
      <c r="A48" s="889"/>
      <c r="B48" s="891"/>
      <c r="C48" s="893"/>
      <c r="D48" s="895"/>
    </row>
    <row r="49" spans="1:4" ht="20.25" customHeight="1" x14ac:dyDescent="0.25">
      <c r="A49" s="889" t="s">
        <v>91</v>
      </c>
      <c r="B49" s="891" t="s">
        <v>100</v>
      </c>
      <c r="C49" s="893"/>
      <c r="D49" s="895">
        <v>3200</v>
      </c>
    </row>
    <row r="50" spans="1:4" ht="20.25" customHeight="1" x14ac:dyDescent="0.25">
      <c r="A50" s="889"/>
      <c r="B50" s="891"/>
      <c r="C50" s="893"/>
      <c r="D50" s="895"/>
    </row>
    <row r="51" spans="1:4" ht="20.25" customHeight="1" x14ac:dyDescent="0.25">
      <c r="A51" s="889"/>
      <c r="B51" s="891"/>
      <c r="C51" s="893"/>
      <c r="D51" s="895"/>
    </row>
    <row r="52" spans="1:4" ht="20.25" customHeight="1" x14ac:dyDescent="0.25">
      <c r="A52" s="889"/>
      <c r="B52" s="891"/>
      <c r="C52" s="893"/>
      <c r="D52" s="895"/>
    </row>
    <row r="53" spans="1:4" ht="20.25" customHeight="1" thickBot="1" x14ac:dyDescent="0.3">
      <c r="A53" s="900"/>
      <c r="B53" s="901"/>
      <c r="C53" s="902"/>
      <c r="D53" s="903"/>
    </row>
  </sheetData>
  <mergeCells count="42">
    <mergeCell ref="A49:A53"/>
    <mergeCell ref="B49:B53"/>
    <mergeCell ref="C49:C53"/>
    <mergeCell ref="D49:D53"/>
    <mergeCell ref="A39:A43"/>
    <mergeCell ref="B39:B43"/>
    <mergeCell ref="C39:C43"/>
    <mergeCell ref="D39:D43"/>
    <mergeCell ref="A44:A48"/>
    <mergeCell ref="B44:B48"/>
    <mergeCell ref="C44:C48"/>
    <mergeCell ref="D44:D48"/>
    <mergeCell ref="A29:A33"/>
    <mergeCell ref="B29:B33"/>
    <mergeCell ref="C29:C33"/>
    <mergeCell ref="D29:D33"/>
    <mergeCell ref="A34:A38"/>
    <mergeCell ref="B34:B38"/>
    <mergeCell ref="C34:C38"/>
    <mergeCell ref="D34:D38"/>
    <mergeCell ref="A19:A23"/>
    <mergeCell ref="B19:B23"/>
    <mergeCell ref="C19:C23"/>
    <mergeCell ref="D19:D23"/>
    <mergeCell ref="A24:A28"/>
    <mergeCell ref="B24:B28"/>
    <mergeCell ref="C24:C28"/>
    <mergeCell ref="D24:D28"/>
    <mergeCell ref="A9:A13"/>
    <mergeCell ref="B9:B13"/>
    <mergeCell ref="C9:C13"/>
    <mergeCell ref="D9:D13"/>
    <mergeCell ref="A14:A18"/>
    <mergeCell ref="B14:B18"/>
    <mergeCell ref="C14:C18"/>
    <mergeCell ref="D14:D18"/>
    <mergeCell ref="A2:C2"/>
    <mergeCell ref="D2:D3"/>
    <mergeCell ref="A4:A8"/>
    <mergeCell ref="B4:B8"/>
    <mergeCell ref="C4:C8"/>
    <mergeCell ref="D4:D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Главная</vt:lpstr>
      <vt:lpstr>Описание</vt:lpstr>
      <vt:lpstr>Калькулятор</vt:lpstr>
      <vt:lpstr>Калькулятор 24v</vt:lpstr>
      <vt:lpstr>Быстрый подбор</vt:lpstr>
      <vt:lpstr>БВ</vt:lpstr>
      <vt:lpstr>24v</vt:lpstr>
      <vt:lpstr>Спец.</vt:lpstr>
      <vt:lpstr>Декоративная крышка</vt:lpstr>
      <vt:lpstr>Арматура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2026-04-29T12:08:16Z</dcterms:modified>
</cp:coreProperties>
</file>